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mma0.sharepoint.com/sites/2022MEIF-SCI/Shared Documents/General/MCMCA/Implementation/MCMCA Data 2025/"/>
    </mc:Choice>
  </mc:AlternateContent>
  <xr:revisionPtr revIDLastSave="5961" documentId="13_ncr:1_{874A4A5A-74D0-4541-B1FF-9E7DF1960AAE}" xr6:coauthVersionLast="47" xr6:coauthVersionMax="47" xr10:uidLastSave="{83084381-65D6-4E36-A0D8-E5605896AED5}"/>
  <bookViews>
    <workbookView xWindow="-108" yWindow="-108" windowWidth="23256" windowHeight="12456" firstSheet="2" activeTab="3" xr2:uid="{2D148497-2E4D-4BAF-AB48-F216EFE0F334}"/>
  </bookViews>
  <sheets>
    <sheet name="Sampling Meta Data" sheetId="1" r:id="rId1"/>
    <sheet name="All Flowcam Run Data" sheetId="2" r:id="rId2"/>
    <sheet name="Flowcam run data classified" sheetId="4" r:id="rId3"/>
    <sheet name="Phytoplankton Data (4x)" sheetId="5" r:id="rId4"/>
    <sheet name="Equations for pgC per Cell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5" l="1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5" i="5"/>
  <c r="G24" i="4"/>
  <c r="G25" i="4"/>
  <c r="G23" i="4"/>
  <c r="J25" i="1"/>
  <c r="J24" i="1"/>
  <c r="J23" i="1"/>
  <c r="G22" i="4"/>
  <c r="G20" i="4"/>
  <c r="G21" i="4"/>
  <c r="G19" i="4"/>
  <c r="GJ4" i="5"/>
  <c r="GK4" i="5" s="1"/>
  <c r="GJ5" i="5"/>
  <c r="GK5" i="5" s="1"/>
  <c r="GJ6" i="5"/>
  <c r="GK6" i="5" s="1"/>
  <c r="GJ7" i="5"/>
  <c r="GK7" i="5" s="1"/>
  <c r="GJ8" i="5"/>
  <c r="GK8" i="5" s="1"/>
  <c r="GJ9" i="5"/>
  <c r="GK9" i="5" s="1"/>
  <c r="GJ10" i="5"/>
  <c r="GK10" i="5" s="1"/>
  <c r="GJ11" i="5"/>
  <c r="GK11" i="5" s="1"/>
  <c r="GJ12" i="5"/>
  <c r="GK12" i="5" s="1"/>
  <c r="GJ13" i="5"/>
  <c r="GK13" i="5" s="1"/>
  <c r="GJ14" i="5"/>
  <c r="GK14" i="5" s="1"/>
  <c r="GJ15" i="5"/>
  <c r="GK15" i="5" s="1"/>
  <c r="GJ16" i="5"/>
  <c r="GK16" i="5" s="1"/>
  <c r="GJ17" i="5"/>
  <c r="GK17" i="5" s="1"/>
  <c r="GJ18" i="5"/>
  <c r="GK18" i="5" s="1"/>
  <c r="GJ19" i="5"/>
  <c r="GK19" i="5" s="1"/>
  <c r="GJ3" i="5"/>
  <c r="GK3" i="5" s="1"/>
  <c r="GF4" i="5"/>
  <c r="GG4" i="5" s="1"/>
  <c r="GF5" i="5"/>
  <c r="GG5" i="5" s="1"/>
  <c r="GF6" i="5"/>
  <c r="GG6" i="5" s="1"/>
  <c r="GF7" i="5"/>
  <c r="GG7" i="5" s="1"/>
  <c r="GF8" i="5"/>
  <c r="GG8" i="5" s="1"/>
  <c r="GF9" i="5"/>
  <c r="GG9" i="5" s="1"/>
  <c r="GF10" i="5"/>
  <c r="GG10" i="5" s="1"/>
  <c r="GF11" i="5"/>
  <c r="GG11" i="5" s="1"/>
  <c r="GF12" i="5"/>
  <c r="GG12" i="5" s="1"/>
  <c r="GF13" i="5"/>
  <c r="GG13" i="5" s="1"/>
  <c r="GF14" i="5"/>
  <c r="GG14" i="5" s="1"/>
  <c r="GF15" i="5"/>
  <c r="GG15" i="5" s="1"/>
  <c r="GF16" i="5"/>
  <c r="GG16" i="5" s="1"/>
  <c r="GF17" i="5"/>
  <c r="GG17" i="5" s="1"/>
  <c r="GF18" i="5"/>
  <c r="GG18" i="5" s="1"/>
  <c r="GF19" i="5"/>
  <c r="GG19" i="5" s="1"/>
  <c r="GF3" i="5"/>
  <c r="GG3" i="5" s="1"/>
  <c r="GA4" i="5"/>
  <c r="GB4" i="5" s="1"/>
  <c r="GA5" i="5"/>
  <c r="GB5" i="5" s="1"/>
  <c r="GC5" i="5" s="1"/>
  <c r="GA6" i="5"/>
  <c r="GB6" i="5" s="1"/>
  <c r="GA7" i="5"/>
  <c r="GB7" i="5" s="1"/>
  <c r="GC7" i="5" s="1"/>
  <c r="GA8" i="5"/>
  <c r="GB8" i="5" s="1"/>
  <c r="GC8" i="5" s="1"/>
  <c r="GA9" i="5"/>
  <c r="GB9" i="5" s="1"/>
  <c r="GC9" i="5" s="1"/>
  <c r="GA10" i="5"/>
  <c r="GB10" i="5" s="1"/>
  <c r="GA11" i="5"/>
  <c r="GB11" i="5" s="1"/>
  <c r="GA12" i="5"/>
  <c r="GB12" i="5" s="1"/>
  <c r="GC12" i="5" s="1"/>
  <c r="GA13" i="5"/>
  <c r="GB13" i="5" s="1"/>
  <c r="GC13" i="5" s="1"/>
  <c r="GA14" i="5"/>
  <c r="GB14" i="5" s="1"/>
  <c r="GC14" i="5" s="1"/>
  <c r="GA15" i="5"/>
  <c r="GB15" i="5" s="1"/>
  <c r="GC15" i="5" s="1"/>
  <c r="GA16" i="5"/>
  <c r="GB16" i="5" s="1"/>
  <c r="GC16" i="5" s="1"/>
  <c r="GA17" i="5"/>
  <c r="GB17" i="5" s="1"/>
  <c r="GA18" i="5"/>
  <c r="GB18" i="5" s="1"/>
  <c r="GC18" i="5" s="1"/>
  <c r="GA19" i="5"/>
  <c r="GB19" i="5" s="1"/>
  <c r="GC19" i="5" s="1"/>
  <c r="GA3" i="5"/>
  <c r="GB3" i="5" s="1"/>
  <c r="GC3" i="5" s="1"/>
  <c r="FV4" i="5"/>
  <c r="FW4" i="5" s="1"/>
  <c r="FV5" i="5"/>
  <c r="FW5" i="5" s="1"/>
  <c r="FX5" i="5" s="1"/>
  <c r="FV6" i="5"/>
  <c r="FW6" i="5" s="1"/>
  <c r="FV7" i="5"/>
  <c r="FW7" i="5" s="1"/>
  <c r="FX7" i="5" s="1"/>
  <c r="FV8" i="5"/>
  <c r="FW8" i="5" s="1"/>
  <c r="FV9" i="5"/>
  <c r="FW9" i="5" s="1"/>
  <c r="FX9" i="5" s="1"/>
  <c r="FV10" i="5"/>
  <c r="FW10" i="5" s="1"/>
  <c r="FV11" i="5"/>
  <c r="FW11" i="5" s="1"/>
  <c r="FV12" i="5"/>
  <c r="FW12" i="5" s="1"/>
  <c r="FX12" i="5" s="1"/>
  <c r="FV13" i="5"/>
  <c r="FW13" i="5" s="1"/>
  <c r="FX13" i="5" s="1"/>
  <c r="FV14" i="5"/>
  <c r="FW14" i="5" s="1"/>
  <c r="FX14" i="5" s="1"/>
  <c r="FV15" i="5"/>
  <c r="FW15" i="5" s="1"/>
  <c r="FX15" i="5" s="1"/>
  <c r="FV16" i="5"/>
  <c r="FW16" i="5" s="1"/>
  <c r="FX16" i="5" s="1"/>
  <c r="FV17" i="5"/>
  <c r="FW17" i="5" s="1"/>
  <c r="FX17" i="5" s="1"/>
  <c r="FV18" i="5"/>
  <c r="FW18" i="5" s="1"/>
  <c r="FV19" i="5"/>
  <c r="FW19" i="5" s="1"/>
  <c r="FX19" i="5" s="1"/>
  <c r="FV3" i="5"/>
  <c r="FW3" i="5" s="1"/>
  <c r="FX3" i="5" s="1"/>
  <c r="FQ4" i="5"/>
  <c r="FR4" i="5" s="1"/>
  <c r="FQ5" i="5"/>
  <c r="FR5" i="5" s="1"/>
  <c r="FS5" i="5" s="1"/>
  <c r="FQ6" i="5"/>
  <c r="FR6" i="5" s="1"/>
  <c r="FS6" i="5" s="1"/>
  <c r="FQ7" i="5"/>
  <c r="FR7" i="5" s="1"/>
  <c r="FS7" i="5" s="1"/>
  <c r="FQ8" i="5"/>
  <c r="FR8" i="5" s="1"/>
  <c r="FS8" i="5" s="1"/>
  <c r="FQ9" i="5"/>
  <c r="FR9" i="5" s="1"/>
  <c r="FS9" i="5" s="1"/>
  <c r="FQ10" i="5"/>
  <c r="FR10" i="5" s="1"/>
  <c r="FS10" i="5" s="1"/>
  <c r="FQ11" i="5"/>
  <c r="FR11" i="5" s="1"/>
  <c r="FS11" i="5" s="1"/>
  <c r="FQ12" i="5"/>
  <c r="FR12" i="5" s="1"/>
  <c r="FS12" i="5" s="1"/>
  <c r="FQ13" i="5"/>
  <c r="FR13" i="5" s="1"/>
  <c r="FS13" i="5" s="1"/>
  <c r="FQ14" i="5"/>
  <c r="FR14" i="5" s="1"/>
  <c r="FS14" i="5" s="1"/>
  <c r="FQ15" i="5"/>
  <c r="FR15" i="5" s="1"/>
  <c r="FS15" i="5" s="1"/>
  <c r="FQ16" i="5"/>
  <c r="FR16" i="5" s="1"/>
  <c r="FQ17" i="5"/>
  <c r="FR17" i="5" s="1"/>
  <c r="FS17" i="5" s="1"/>
  <c r="FQ18" i="5"/>
  <c r="FR18" i="5" s="1"/>
  <c r="FS18" i="5" s="1"/>
  <c r="FQ19" i="5"/>
  <c r="FR19" i="5" s="1"/>
  <c r="FQ3" i="5"/>
  <c r="FR3" i="5" s="1"/>
  <c r="FS3" i="5" s="1"/>
  <c r="FL4" i="5"/>
  <c r="FM4" i="5" s="1"/>
  <c r="FL5" i="5"/>
  <c r="FM5" i="5" s="1"/>
  <c r="FL6" i="5"/>
  <c r="FM6" i="5" s="1"/>
  <c r="FL7" i="5"/>
  <c r="FM7" i="5" s="1"/>
  <c r="FL8" i="5"/>
  <c r="FM8" i="5" s="1"/>
  <c r="FL9" i="5"/>
  <c r="FM9" i="5" s="1"/>
  <c r="FL10" i="5"/>
  <c r="FM10" i="5" s="1"/>
  <c r="FL11" i="5"/>
  <c r="FM11" i="5" s="1"/>
  <c r="FL12" i="5"/>
  <c r="FM12" i="5" s="1"/>
  <c r="FL13" i="5"/>
  <c r="FM13" i="5" s="1"/>
  <c r="FL14" i="5"/>
  <c r="FM14" i="5" s="1"/>
  <c r="FL15" i="5"/>
  <c r="FM15" i="5" s="1"/>
  <c r="FL16" i="5"/>
  <c r="FM16" i="5" s="1"/>
  <c r="FL17" i="5"/>
  <c r="FM17" i="5" s="1"/>
  <c r="FL18" i="5"/>
  <c r="FM18" i="5" s="1"/>
  <c r="FL19" i="5"/>
  <c r="FM19" i="5" s="1"/>
  <c r="FL3" i="5"/>
  <c r="FM3" i="5" s="1"/>
  <c r="FG4" i="5"/>
  <c r="FH4" i="5" s="1"/>
  <c r="FG5" i="5"/>
  <c r="FH5" i="5" s="1"/>
  <c r="FI5" i="5" s="1"/>
  <c r="FG6" i="5"/>
  <c r="FH6" i="5" s="1"/>
  <c r="FI6" i="5" s="1"/>
  <c r="FG7" i="5"/>
  <c r="FH7" i="5" s="1"/>
  <c r="FG8" i="5"/>
  <c r="FH8" i="5" s="1"/>
  <c r="FG9" i="5"/>
  <c r="FH9" i="5" s="1"/>
  <c r="FI9" i="5" s="1"/>
  <c r="FG10" i="5"/>
  <c r="FH10" i="5" s="1"/>
  <c r="FI10" i="5" s="1"/>
  <c r="FG11" i="5"/>
  <c r="FH11" i="5" s="1"/>
  <c r="FG12" i="5"/>
  <c r="FH12" i="5" s="1"/>
  <c r="FI12" i="5" s="1"/>
  <c r="FG13" i="5"/>
  <c r="FH13" i="5" s="1"/>
  <c r="FI13" i="5" s="1"/>
  <c r="FG14" i="5"/>
  <c r="FH14" i="5" s="1"/>
  <c r="FI14" i="5" s="1"/>
  <c r="FG15" i="5"/>
  <c r="FH15" i="5" s="1"/>
  <c r="FI15" i="5" s="1"/>
  <c r="FG16" i="5"/>
  <c r="FH16" i="5" s="1"/>
  <c r="FG17" i="5"/>
  <c r="FH17" i="5" s="1"/>
  <c r="FI17" i="5" s="1"/>
  <c r="FG18" i="5"/>
  <c r="FH18" i="5" s="1"/>
  <c r="FI18" i="5" s="1"/>
  <c r="FG19" i="5"/>
  <c r="FH19" i="5" s="1"/>
  <c r="FI19" i="5" s="1"/>
  <c r="FG3" i="5"/>
  <c r="FH3" i="5" s="1"/>
  <c r="FB4" i="5"/>
  <c r="FC4" i="5" s="1"/>
  <c r="FB5" i="5"/>
  <c r="FC5" i="5" s="1"/>
  <c r="FB6" i="5"/>
  <c r="FC6" i="5" s="1"/>
  <c r="FB7" i="5"/>
  <c r="FC7" i="5" s="1"/>
  <c r="FB8" i="5"/>
  <c r="FC8" i="5" s="1"/>
  <c r="FB9" i="5"/>
  <c r="FC9" i="5" s="1"/>
  <c r="FB10" i="5"/>
  <c r="FC10" i="5" s="1"/>
  <c r="FB11" i="5"/>
  <c r="FC11" i="5" s="1"/>
  <c r="FB12" i="5"/>
  <c r="FC12" i="5" s="1"/>
  <c r="FB13" i="5"/>
  <c r="FC13" i="5" s="1"/>
  <c r="FB14" i="5"/>
  <c r="FC14" i="5" s="1"/>
  <c r="FB15" i="5"/>
  <c r="FC15" i="5" s="1"/>
  <c r="FB16" i="5"/>
  <c r="FC16" i="5" s="1"/>
  <c r="FB17" i="5"/>
  <c r="FC17" i="5" s="1"/>
  <c r="FB18" i="5"/>
  <c r="FC18" i="5" s="1"/>
  <c r="FB19" i="5"/>
  <c r="FC19" i="5" s="1"/>
  <c r="FB3" i="5"/>
  <c r="FC3" i="5" s="1"/>
  <c r="EW4" i="5"/>
  <c r="EX4" i="5" s="1"/>
  <c r="EW5" i="5"/>
  <c r="EX5" i="5" s="1"/>
  <c r="EW6" i="5"/>
  <c r="EX6" i="5" s="1"/>
  <c r="EW7" i="5"/>
  <c r="EX7" i="5" s="1"/>
  <c r="EW8" i="5"/>
  <c r="EX8" i="5" s="1"/>
  <c r="EW9" i="5"/>
  <c r="EX9" i="5" s="1"/>
  <c r="EW10" i="5"/>
  <c r="EX10" i="5" s="1"/>
  <c r="EW11" i="5"/>
  <c r="EX11" i="5" s="1"/>
  <c r="EW12" i="5"/>
  <c r="EX12" i="5" s="1"/>
  <c r="EW13" i="5"/>
  <c r="EX13" i="5" s="1"/>
  <c r="EW14" i="5"/>
  <c r="EX14" i="5" s="1"/>
  <c r="EW15" i="5"/>
  <c r="EX15" i="5" s="1"/>
  <c r="EW16" i="5"/>
  <c r="EX16" i="5" s="1"/>
  <c r="EW17" i="5"/>
  <c r="EX17" i="5" s="1"/>
  <c r="EW18" i="5"/>
  <c r="EX18" i="5" s="1"/>
  <c r="EW19" i="5"/>
  <c r="EX19" i="5" s="1"/>
  <c r="EW3" i="5"/>
  <c r="EX3" i="5" s="1"/>
  <c r="CJ13" i="5"/>
  <c r="CK13" i="5"/>
  <c r="CJ14" i="5"/>
  <c r="CK14" i="5"/>
  <c r="CJ15" i="5"/>
  <c r="CK15" i="5"/>
  <c r="CJ16" i="5"/>
  <c r="CK16" i="5"/>
  <c r="CJ17" i="5"/>
  <c r="CK17" i="5"/>
  <c r="CJ18" i="5"/>
  <c r="CK18" i="5"/>
  <c r="CJ19" i="5"/>
  <c r="CK19" i="5"/>
  <c r="CL19" i="5"/>
  <c r="BU19" i="5"/>
  <c r="BV19" i="5"/>
  <c r="BW19" i="5"/>
  <c r="ER4" i="5"/>
  <c r="ES4" i="5" s="1"/>
  <c r="ER5" i="5"/>
  <c r="ES5" i="5" s="1"/>
  <c r="ER6" i="5"/>
  <c r="ES6" i="5" s="1"/>
  <c r="ER7" i="5"/>
  <c r="ES7" i="5" s="1"/>
  <c r="ER8" i="5"/>
  <c r="ES8" i="5" s="1"/>
  <c r="ER9" i="5"/>
  <c r="ES9" i="5" s="1"/>
  <c r="ER10" i="5"/>
  <c r="ES10" i="5" s="1"/>
  <c r="ER11" i="5"/>
  <c r="ES11" i="5" s="1"/>
  <c r="ER12" i="5"/>
  <c r="ES12" i="5" s="1"/>
  <c r="ER13" i="5"/>
  <c r="ES13" i="5" s="1"/>
  <c r="ER14" i="5"/>
  <c r="ES14" i="5" s="1"/>
  <c r="ER15" i="5"/>
  <c r="ES15" i="5" s="1"/>
  <c r="ER16" i="5"/>
  <c r="ES16" i="5" s="1"/>
  <c r="ER17" i="5"/>
  <c r="ES17" i="5" s="1"/>
  <c r="ER18" i="5"/>
  <c r="ES18" i="5" s="1"/>
  <c r="ER19" i="5"/>
  <c r="ES19" i="5" s="1"/>
  <c r="ER3" i="5"/>
  <c r="ES3" i="5" s="1"/>
  <c r="AL19" i="5"/>
  <c r="AM19" i="5"/>
  <c r="AN19" i="5"/>
  <c r="EM4" i="5"/>
  <c r="EN4" i="5" s="1"/>
  <c r="EM5" i="5"/>
  <c r="EN5" i="5" s="1"/>
  <c r="EM6" i="5"/>
  <c r="EN6" i="5" s="1"/>
  <c r="EM7" i="5"/>
  <c r="EN7" i="5" s="1"/>
  <c r="EM8" i="5"/>
  <c r="EN8" i="5" s="1"/>
  <c r="EM9" i="5"/>
  <c r="EN9" i="5" s="1"/>
  <c r="EM10" i="5"/>
  <c r="EN10" i="5" s="1"/>
  <c r="EM11" i="5"/>
  <c r="EN11" i="5" s="1"/>
  <c r="EM12" i="5"/>
  <c r="EN12" i="5" s="1"/>
  <c r="EM13" i="5"/>
  <c r="EN13" i="5" s="1"/>
  <c r="EM14" i="5"/>
  <c r="EN14" i="5" s="1"/>
  <c r="EM15" i="5"/>
  <c r="EN15" i="5" s="1"/>
  <c r="EM16" i="5"/>
  <c r="EN16" i="5" s="1"/>
  <c r="EM17" i="5"/>
  <c r="EN17" i="5" s="1"/>
  <c r="EM18" i="5"/>
  <c r="EN18" i="5" s="1"/>
  <c r="EM19" i="5"/>
  <c r="EN19" i="5" s="1"/>
  <c r="AB19" i="5"/>
  <c r="AC19" i="5"/>
  <c r="AD19" i="5"/>
  <c r="EM3" i="5"/>
  <c r="EN3" i="5" s="1"/>
  <c r="W19" i="5"/>
  <c r="X19" i="5"/>
  <c r="Y19" i="5"/>
  <c r="Q19" i="5"/>
  <c r="R19" i="5"/>
  <c r="EH4" i="5"/>
  <c r="EI4" i="5" s="1"/>
  <c r="EH5" i="5"/>
  <c r="EI5" i="5" s="1"/>
  <c r="EH6" i="5"/>
  <c r="EI6" i="5" s="1"/>
  <c r="EH7" i="5"/>
  <c r="EI7" i="5" s="1"/>
  <c r="EH8" i="5"/>
  <c r="EI8" i="5" s="1"/>
  <c r="EH9" i="5"/>
  <c r="EI9" i="5" s="1"/>
  <c r="EH10" i="5"/>
  <c r="EI10" i="5" s="1"/>
  <c r="EH11" i="5"/>
  <c r="EI11" i="5" s="1"/>
  <c r="EH12" i="5"/>
  <c r="EI12" i="5" s="1"/>
  <c r="EH13" i="5"/>
  <c r="EI13" i="5" s="1"/>
  <c r="EH14" i="5"/>
  <c r="EI14" i="5" s="1"/>
  <c r="EH15" i="5"/>
  <c r="EI15" i="5" s="1"/>
  <c r="EH16" i="5"/>
  <c r="EI16" i="5" s="1"/>
  <c r="EH17" i="5"/>
  <c r="EI17" i="5" s="1"/>
  <c r="EH18" i="5"/>
  <c r="EI18" i="5" s="1"/>
  <c r="EH19" i="5"/>
  <c r="EI19" i="5" s="1"/>
  <c r="EH3" i="5"/>
  <c r="EI3" i="5" s="1"/>
  <c r="K19" i="5"/>
  <c r="L19" i="5" s="1"/>
  <c r="G19" i="5"/>
  <c r="EC4" i="5"/>
  <c r="ED4" i="5" s="1"/>
  <c r="EC5" i="5"/>
  <c r="ED5" i="5" s="1"/>
  <c r="EC6" i="5"/>
  <c r="ED6" i="5" s="1"/>
  <c r="EC7" i="5"/>
  <c r="ED7" i="5" s="1"/>
  <c r="EC8" i="5"/>
  <c r="ED8" i="5" s="1"/>
  <c r="EC9" i="5"/>
  <c r="ED9" i="5" s="1"/>
  <c r="EC10" i="5"/>
  <c r="ED10" i="5" s="1"/>
  <c r="EC11" i="5"/>
  <c r="ED11" i="5" s="1"/>
  <c r="EC12" i="5"/>
  <c r="ED12" i="5" s="1"/>
  <c r="EC13" i="5"/>
  <c r="ED13" i="5" s="1"/>
  <c r="EC14" i="5"/>
  <c r="ED14" i="5" s="1"/>
  <c r="EC15" i="5"/>
  <c r="ED15" i="5" s="1"/>
  <c r="EC16" i="5"/>
  <c r="ED16" i="5" s="1"/>
  <c r="EC17" i="5"/>
  <c r="ED17" i="5" s="1"/>
  <c r="EC18" i="5"/>
  <c r="ED18" i="5" s="1"/>
  <c r="EC19" i="5"/>
  <c r="ED19" i="5" s="1"/>
  <c r="EC3" i="5"/>
  <c r="ED3" i="5" s="1"/>
  <c r="DX4" i="5"/>
  <c r="DY4" i="5" s="1"/>
  <c r="DX5" i="5"/>
  <c r="DY5" i="5" s="1"/>
  <c r="DX6" i="5"/>
  <c r="DY6" i="5" s="1"/>
  <c r="DX7" i="5"/>
  <c r="DY7" i="5" s="1"/>
  <c r="DX8" i="5"/>
  <c r="DY8" i="5" s="1"/>
  <c r="DX9" i="5"/>
  <c r="DY9" i="5" s="1"/>
  <c r="DZ9" i="5" s="1"/>
  <c r="DX10" i="5"/>
  <c r="DY10" i="5" s="1"/>
  <c r="DX11" i="5"/>
  <c r="DY11" i="5" s="1"/>
  <c r="DX12" i="5"/>
  <c r="DY12" i="5" s="1"/>
  <c r="DX13" i="5"/>
  <c r="DY13" i="5" s="1"/>
  <c r="DX14" i="5"/>
  <c r="DY14" i="5" s="1"/>
  <c r="DX15" i="5"/>
  <c r="DY15" i="5" s="1"/>
  <c r="DX16" i="5"/>
  <c r="DY16" i="5" s="1"/>
  <c r="DX17" i="5"/>
  <c r="DY17" i="5" s="1"/>
  <c r="DX18" i="5"/>
  <c r="DY18" i="5" s="1"/>
  <c r="DZ18" i="5" s="1"/>
  <c r="DX19" i="5"/>
  <c r="DY19" i="5" s="1"/>
  <c r="DX3" i="5"/>
  <c r="DY3" i="5" s="1"/>
  <c r="DS4" i="5"/>
  <c r="DT4" i="5" s="1"/>
  <c r="DS5" i="5"/>
  <c r="DT5" i="5" s="1"/>
  <c r="DS6" i="5"/>
  <c r="DT6" i="5" s="1"/>
  <c r="DS7" i="5"/>
  <c r="DT7" i="5" s="1"/>
  <c r="DS8" i="5"/>
  <c r="DT8" i="5" s="1"/>
  <c r="DS9" i="5"/>
  <c r="DT9" i="5" s="1"/>
  <c r="DS10" i="5"/>
  <c r="DT10" i="5" s="1"/>
  <c r="DS11" i="5"/>
  <c r="DT11" i="5" s="1"/>
  <c r="DS12" i="5"/>
  <c r="DT12" i="5" s="1"/>
  <c r="DS13" i="5"/>
  <c r="DT13" i="5" s="1"/>
  <c r="DS14" i="5"/>
  <c r="DT14" i="5" s="1"/>
  <c r="DS15" i="5"/>
  <c r="DT15" i="5" s="1"/>
  <c r="DS16" i="5"/>
  <c r="DT16" i="5" s="1"/>
  <c r="DS17" i="5"/>
  <c r="DT17" i="5" s="1"/>
  <c r="DS18" i="5"/>
  <c r="DT18" i="5" s="1"/>
  <c r="DU18" i="5" s="1"/>
  <c r="DS19" i="5"/>
  <c r="DT19" i="5" s="1"/>
  <c r="DS3" i="5"/>
  <c r="DT3" i="5" s="1"/>
  <c r="DN4" i="5"/>
  <c r="DO4" i="5" s="1"/>
  <c r="DN5" i="5"/>
  <c r="DO5" i="5" s="1"/>
  <c r="DN6" i="5"/>
  <c r="DO6" i="5" s="1"/>
  <c r="DN7" i="5"/>
  <c r="DO7" i="5" s="1"/>
  <c r="DP7" i="5" s="1"/>
  <c r="DN8" i="5"/>
  <c r="DO8" i="5" s="1"/>
  <c r="DN9" i="5"/>
  <c r="DO9" i="5" s="1"/>
  <c r="DP9" i="5" s="1"/>
  <c r="DN10" i="5"/>
  <c r="DO10" i="5" s="1"/>
  <c r="DP10" i="5" s="1"/>
  <c r="DN11" i="5"/>
  <c r="DO11" i="5" s="1"/>
  <c r="DN12" i="5"/>
  <c r="DO12" i="5" s="1"/>
  <c r="DP12" i="5" s="1"/>
  <c r="DN13" i="5"/>
  <c r="DO13" i="5" s="1"/>
  <c r="DP13" i="5" s="1"/>
  <c r="DN14" i="5"/>
  <c r="DO14" i="5" s="1"/>
  <c r="DN15" i="5"/>
  <c r="DO15" i="5" s="1"/>
  <c r="DP15" i="5" s="1"/>
  <c r="DN16" i="5"/>
  <c r="DO16" i="5" s="1"/>
  <c r="DP16" i="5" s="1"/>
  <c r="DN17" i="5"/>
  <c r="DO17" i="5" s="1"/>
  <c r="DP17" i="5" s="1"/>
  <c r="DN18" i="5"/>
  <c r="DO18" i="5" s="1"/>
  <c r="DP18" i="5" s="1"/>
  <c r="DN19" i="5"/>
  <c r="DO19" i="5" s="1"/>
  <c r="DP19" i="5" s="1"/>
  <c r="DN3" i="5"/>
  <c r="DO3" i="5" s="1"/>
  <c r="DI4" i="5"/>
  <c r="DJ4" i="5" s="1"/>
  <c r="DI5" i="5"/>
  <c r="DJ5" i="5" s="1"/>
  <c r="DI6" i="5"/>
  <c r="DJ6" i="5" s="1"/>
  <c r="DI7" i="5"/>
  <c r="DJ7" i="5" s="1"/>
  <c r="DI8" i="5"/>
  <c r="DJ8" i="5" s="1"/>
  <c r="DI9" i="5"/>
  <c r="DJ9" i="5" s="1"/>
  <c r="DI10" i="5"/>
  <c r="DJ10" i="5" s="1"/>
  <c r="DI11" i="5"/>
  <c r="DJ11" i="5" s="1"/>
  <c r="DI12" i="5"/>
  <c r="DJ12" i="5" s="1"/>
  <c r="DI13" i="5"/>
  <c r="DJ13" i="5" s="1"/>
  <c r="DI14" i="5"/>
  <c r="DJ14" i="5" s="1"/>
  <c r="DI15" i="5"/>
  <c r="DJ15" i="5" s="1"/>
  <c r="DI16" i="5"/>
  <c r="DJ16" i="5" s="1"/>
  <c r="DI17" i="5"/>
  <c r="DJ17" i="5" s="1"/>
  <c r="DI18" i="5"/>
  <c r="DJ18" i="5" s="1"/>
  <c r="DI19" i="5"/>
  <c r="DJ19" i="5" s="1"/>
  <c r="DI3" i="5"/>
  <c r="DJ3" i="5" s="1"/>
  <c r="DD4" i="5"/>
  <c r="DE4" i="5" s="1"/>
  <c r="DD5" i="5"/>
  <c r="DE5" i="5" s="1"/>
  <c r="DD6" i="5"/>
  <c r="DE6" i="5" s="1"/>
  <c r="DD7" i="5"/>
  <c r="DE7" i="5" s="1"/>
  <c r="DD8" i="5"/>
  <c r="DE8" i="5" s="1"/>
  <c r="DD9" i="5"/>
  <c r="DE9" i="5" s="1"/>
  <c r="DD10" i="5"/>
  <c r="DE10" i="5" s="1"/>
  <c r="DD11" i="5"/>
  <c r="DE11" i="5" s="1"/>
  <c r="DD12" i="5"/>
  <c r="DE12" i="5" s="1"/>
  <c r="DD13" i="5"/>
  <c r="DE13" i="5" s="1"/>
  <c r="DD14" i="5"/>
  <c r="DE14" i="5" s="1"/>
  <c r="DD15" i="5"/>
  <c r="DE15" i="5" s="1"/>
  <c r="DD16" i="5"/>
  <c r="DE16" i="5" s="1"/>
  <c r="DD17" i="5"/>
  <c r="DE17" i="5" s="1"/>
  <c r="DD18" i="5"/>
  <c r="DE18" i="5" s="1"/>
  <c r="DD19" i="5"/>
  <c r="DE19" i="5" s="1"/>
  <c r="DD3" i="5"/>
  <c r="DE3" i="5" s="1"/>
  <c r="CY4" i="5"/>
  <c r="CZ4" i="5" s="1"/>
  <c r="CY5" i="5"/>
  <c r="CZ5" i="5" s="1"/>
  <c r="CY6" i="5"/>
  <c r="CZ6" i="5" s="1"/>
  <c r="CY7" i="5"/>
  <c r="CZ7" i="5" s="1"/>
  <c r="CY8" i="5"/>
  <c r="CZ8" i="5" s="1"/>
  <c r="CY9" i="5"/>
  <c r="CZ9" i="5" s="1"/>
  <c r="CY10" i="5"/>
  <c r="CZ10" i="5" s="1"/>
  <c r="CY11" i="5"/>
  <c r="CZ11" i="5" s="1"/>
  <c r="CY12" i="5"/>
  <c r="CZ12" i="5" s="1"/>
  <c r="CY13" i="5"/>
  <c r="CZ13" i="5" s="1"/>
  <c r="CY14" i="5"/>
  <c r="CZ14" i="5" s="1"/>
  <c r="CY15" i="5"/>
  <c r="CZ15" i="5" s="1"/>
  <c r="CY16" i="5"/>
  <c r="CZ16" i="5" s="1"/>
  <c r="CY17" i="5"/>
  <c r="CZ17" i="5" s="1"/>
  <c r="CY18" i="5"/>
  <c r="CZ18" i="5" s="1"/>
  <c r="CY19" i="5"/>
  <c r="CZ19" i="5" s="1"/>
  <c r="DA19" i="5" s="1"/>
  <c r="CY3" i="5"/>
  <c r="CZ3" i="5" s="1"/>
  <c r="CT4" i="5"/>
  <c r="CU4" i="5" s="1"/>
  <c r="CT5" i="5"/>
  <c r="CU5" i="5" s="1"/>
  <c r="CT6" i="5"/>
  <c r="CU6" i="5" s="1"/>
  <c r="CT7" i="5"/>
  <c r="CU7" i="5" s="1"/>
  <c r="CT8" i="5"/>
  <c r="CU8" i="5" s="1"/>
  <c r="CT9" i="5"/>
  <c r="CU9" i="5" s="1"/>
  <c r="CT10" i="5"/>
  <c r="CU10" i="5" s="1"/>
  <c r="CT11" i="5"/>
  <c r="CU11" i="5" s="1"/>
  <c r="CT12" i="5"/>
  <c r="CU12" i="5" s="1"/>
  <c r="CT13" i="5"/>
  <c r="CU13" i="5" s="1"/>
  <c r="CV13" i="5" s="1"/>
  <c r="CT14" i="5"/>
  <c r="CU14" i="5" s="1"/>
  <c r="CT15" i="5"/>
  <c r="CU15" i="5" s="1"/>
  <c r="CT16" i="5"/>
  <c r="CU16" i="5" s="1"/>
  <c r="CT17" i="5"/>
  <c r="CU17" i="5" s="1"/>
  <c r="CT18" i="5"/>
  <c r="CU18" i="5" s="1"/>
  <c r="CT19" i="5"/>
  <c r="CU19" i="5" s="1"/>
  <c r="CT3" i="5"/>
  <c r="CU3" i="5" s="1"/>
  <c r="CP19" i="5"/>
  <c r="CO4" i="5"/>
  <c r="CP4" i="5" s="1"/>
  <c r="CO5" i="5"/>
  <c r="CP5" i="5" s="1"/>
  <c r="CO6" i="5"/>
  <c r="CP6" i="5" s="1"/>
  <c r="CO7" i="5"/>
  <c r="CP7" i="5" s="1"/>
  <c r="CO8" i="5"/>
  <c r="CP8" i="5" s="1"/>
  <c r="CO9" i="5"/>
  <c r="CP9" i="5" s="1"/>
  <c r="CO10" i="5"/>
  <c r="CP10" i="5" s="1"/>
  <c r="CO11" i="5"/>
  <c r="CP11" i="5" s="1"/>
  <c r="CO12" i="5"/>
  <c r="CP12" i="5" s="1"/>
  <c r="CO13" i="5"/>
  <c r="CP13" i="5" s="1"/>
  <c r="CO14" i="5"/>
  <c r="CP14" i="5" s="1"/>
  <c r="CO15" i="5"/>
  <c r="CP15" i="5" s="1"/>
  <c r="CO16" i="5"/>
  <c r="CP16" i="5" s="1"/>
  <c r="CO17" i="5"/>
  <c r="CP17" i="5" s="1"/>
  <c r="CO18" i="5"/>
  <c r="CP18" i="5" s="1"/>
  <c r="CO3" i="5"/>
  <c r="CP3" i="5" s="1"/>
  <c r="CJ4" i="5"/>
  <c r="CK4" i="5" s="1"/>
  <c r="CJ5" i="5"/>
  <c r="CK5" i="5" s="1"/>
  <c r="CJ6" i="5"/>
  <c r="CK6" i="5" s="1"/>
  <c r="CJ7" i="5"/>
  <c r="CK7" i="5" s="1"/>
  <c r="CJ8" i="5"/>
  <c r="CK8" i="5" s="1"/>
  <c r="CJ9" i="5"/>
  <c r="CK9" i="5" s="1"/>
  <c r="CJ10" i="5"/>
  <c r="CK10" i="5" s="1"/>
  <c r="CJ11" i="5"/>
  <c r="CK11" i="5" s="1"/>
  <c r="CJ12" i="5"/>
  <c r="CK12" i="5" s="1"/>
  <c r="CL12" i="5" s="1"/>
  <c r="CJ3" i="5"/>
  <c r="CK3" i="5" s="1"/>
  <c r="CE4" i="5"/>
  <c r="CF4" i="5" s="1"/>
  <c r="CE5" i="5"/>
  <c r="CF5" i="5" s="1"/>
  <c r="CE6" i="5"/>
  <c r="CF6" i="5" s="1"/>
  <c r="CE7" i="5"/>
  <c r="CF7" i="5" s="1"/>
  <c r="CE8" i="5"/>
  <c r="CF8" i="5" s="1"/>
  <c r="CE9" i="5"/>
  <c r="CF9" i="5" s="1"/>
  <c r="CE10" i="5"/>
  <c r="CF10" i="5" s="1"/>
  <c r="CE11" i="5"/>
  <c r="CF11" i="5" s="1"/>
  <c r="CE12" i="5"/>
  <c r="CF12" i="5" s="1"/>
  <c r="CG12" i="5" s="1"/>
  <c r="CE13" i="5"/>
  <c r="CF13" i="5" s="1"/>
  <c r="CE14" i="5"/>
  <c r="CF14" i="5" s="1"/>
  <c r="CE15" i="5"/>
  <c r="CF15" i="5" s="1"/>
  <c r="CE16" i="5"/>
  <c r="CF16" i="5" s="1"/>
  <c r="CE17" i="5"/>
  <c r="CF17" i="5" s="1"/>
  <c r="CG17" i="5" s="1"/>
  <c r="CE18" i="5"/>
  <c r="CF18" i="5" s="1"/>
  <c r="CE3" i="5"/>
  <c r="CF3" i="5" s="1"/>
  <c r="S19" i="5"/>
  <c r="BZ4" i="5"/>
  <c r="CA4" i="5" s="1"/>
  <c r="BZ5" i="5"/>
  <c r="CA5" i="5" s="1"/>
  <c r="CB5" i="5" s="1"/>
  <c r="BZ6" i="5"/>
  <c r="CA6" i="5" s="1"/>
  <c r="BZ7" i="5"/>
  <c r="CA7" i="5" s="1"/>
  <c r="CB7" i="5" s="1"/>
  <c r="BZ8" i="5"/>
  <c r="CA8" i="5" s="1"/>
  <c r="CB8" i="5" s="1"/>
  <c r="BZ9" i="5"/>
  <c r="CA9" i="5" s="1"/>
  <c r="CB9" i="5" s="1"/>
  <c r="BZ10" i="5"/>
  <c r="CA10" i="5" s="1"/>
  <c r="CB10" i="5" s="1"/>
  <c r="BZ11" i="5"/>
  <c r="CA11" i="5" s="1"/>
  <c r="BZ12" i="5"/>
  <c r="CA12" i="5" s="1"/>
  <c r="CB12" i="5" s="1"/>
  <c r="BZ13" i="5"/>
  <c r="CA13" i="5" s="1"/>
  <c r="BZ14" i="5"/>
  <c r="CA14" i="5" s="1"/>
  <c r="BZ15" i="5"/>
  <c r="CA15" i="5" s="1"/>
  <c r="BZ16" i="5"/>
  <c r="CA16" i="5" s="1"/>
  <c r="BZ17" i="5"/>
  <c r="CA17" i="5" s="1"/>
  <c r="BZ18" i="5"/>
  <c r="CA18" i="5" s="1"/>
  <c r="BZ3" i="5"/>
  <c r="CA3" i="5" s="1"/>
  <c r="CB3" i="5" s="1"/>
  <c r="H19" i="5"/>
  <c r="N19" i="5" s="1"/>
  <c r="BU4" i="5"/>
  <c r="BV4" i="5" s="1"/>
  <c r="BU5" i="5"/>
  <c r="BV5" i="5" s="1"/>
  <c r="BU6" i="5"/>
  <c r="BV6" i="5" s="1"/>
  <c r="BU7" i="5"/>
  <c r="BV7" i="5" s="1"/>
  <c r="BU8" i="5"/>
  <c r="BV8" i="5" s="1"/>
  <c r="BU9" i="5"/>
  <c r="BV9" i="5" s="1"/>
  <c r="BU10" i="5"/>
  <c r="BV10" i="5" s="1"/>
  <c r="BU11" i="5"/>
  <c r="BV11" i="5" s="1"/>
  <c r="BU12" i="5"/>
  <c r="BV12" i="5" s="1"/>
  <c r="BU13" i="5"/>
  <c r="BV13" i="5" s="1"/>
  <c r="BU14" i="5"/>
  <c r="BV14" i="5" s="1"/>
  <c r="BU15" i="5"/>
  <c r="BV15" i="5" s="1"/>
  <c r="BU16" i="5"/>
  <c r="BV16" i="5" s="1"/>
  <c r="BU17" i="5"/>
  <c r="BV17" i="5" s="1"/>
  <c r="BU18" i="5"/>
  <c r="BV18" i="5" s="1"/>
  <c r="BU3" i="5"/>
  <c r="BV3" i="5" s="1"/>
  <c r="BP4" i="5"/>
  <c r="BQ4" i="5" s="1"/>
  <c r="BP5" i="5"/>
  <c r="BQ5" i="5" s="1"/>
  <c r="BR5" i="5" s="1"/>
  <c r="BP6" i="5"/>
  <c r="BQ6" i="5" s="1"/>
  <c r="BR6" i="5" s="1"/>
  <c r="BP7" i="5"/>
  <c r="BQ7" i="5" s="1"/>
  <c r="BR7" i="5" s="1"/>
  <c r="BP8" i="5"/>
  <c r="BQ8" i="5" s="1"/>
  <c r="BR8" i="5" s="1"/>
  <c r="BP9" i="5"/>
  <c r="BQ9" i="5" s="1"/>
  <c r="BR9" i="5" s="1"/>
  <c r="BP10" i="5"/>
  <c r="BQ10" i="5" s="1"/>
  <c r="BR10" i="5" s="1"/>
  <c r="BP11" i="5"/>
  <c r="BQ11" i="5" s="1"/>
  <c r="BR11" i="5" s="1"/>
  <c r="BP12" i="5"/>
  <c r="BQ12" i="5" s="1"/>
  <c r="BR12" i="5" s="1"/>
  <c r="BP13" i="5"/>
  <c r="BQ13" i="5" s="1"/>
  <c r="BR13" i="5" s="1"/>
  <c r="BP14" i="5"/>
  <c r="BQ14" i="5" s="1"/>
  <c r="BR14" i="5" s="1"/>
  <c r="BP15" i="5"/>
  <c r="BQ15" i="5" s="1"/>
  <c r="BR15" i="5" s="1"/>
  <c r="BP16" i="5"/>
  <c r="BQ16" i="5" s="1"/>
  <c r="BP17" i="5"/>
  <c r="BQ17" i="5" s="1"/>
  <c r="BP18" i="5"/>
  <c r="BQ18" i="5" s="1"/>
  <c r="BR18" i="5" s="1"/>
  <c r="BP3" i="5"/>
  <c r="BQ3" i="5" s="1"/>
  <c r="BR3" i="5" s="1"/>
  <c r="BL18" i="5"/>
  <c r="BK4" i="5"/>
  <c r="BL4" i="5" s="1"/>
  <c r="BK5" i="5"/>
  <c r="BL5" i="5" s="1"/>
  <c r="BK6" i="5"/>
  <c r="BL6" i="5" s="1"/>
  <c r="BK7" i="5"/>
  <c r="BL7" i="5" s="1"/>
  <c r="BK8" i="5"/>
  <c r="BL8" i="5" s="1"/>
  <c r="BK9" i="5"/>
  <c r="BL9" i="5" s="1"/>
  <c r="BK10" i="5"/>
  <c r="BL10" i="5" s="1"/>
  <c r="BK11" i="5"/>
  <c r="BL11" i="5" s="1"/>
  <c r="BK12" i="5"/>
  <c r="BL12" i="5" s="1"/>
  <c r="BK13" i="5"/>
  <c r="BL13" i="5" s="1"/>
  <c r="BK14" i="5"/>
  <c r="BL14" i="5" s="1"/>
  <c r="BK15" i="5"/>
  <c r="BL15" i="5" s="1"/>
  <c r="BK16" i="5"/>
  <c r="BL16" i="5" s="1"/>
  <c r="BK17" i="5"/>
  <c r="BL17" i="5" s="1"/>
  <c r="BK3" i="5"/>
  <c r="BL3" i="5" s="1"/>
  <c r="BG18" i="5"/>
  <c r="BF4" i="5"/>
  <c r="BG4" i="5" s="1"/>
  <c r="BF5" i="5"/>
  <c r="BG5" i="5" s="1"/>
  <c r="BF6" i="5"/>
  <c r="BG6" i="5" s="1"/>
  <c r="BF7" i="5"/>
  <c r="BG7" i="5" s="1"/>
  <c r="BH7" i="5" s="1"/>
  <c r="BF8" i="5"/>
  <c r="BG8" i="5" s="1"/>
  <c r="BF9" i="5"/>
  <c r="BG9" i="5" s="1"/>
  <c r="BH9" i="5" s="1"/>
  <c r="BF10" i="5"/>
  <c r="BG10" i="5" s="1"/>
  <c r="BH10" i="5" s="1"/>
  <c r="BF11" i="5"/>
  <c r="BG11" i="5" s="1"/>
  <c r="BH11" i="5" s="1"/>
  <c r="BF12" i="5"/>
  <c r="BG12" i="5" s="1"/>
  <c r="BF13" i="5"/>
  <c r="BG13" i="5" s="1"/>
  <c r="BH13" i="5" s="1"/>
  <c r="BF14" i="5"/>
  <c r="BG14" i="5" s="1"/>
  <c r="BH14" i="5" s="1"/>
  <c r="BF15" i="5"/>
  <c r="BG15" i="5" s="1"/>
  <c r="BH15" i="5" s="1"/>
  <c r="BF16" i="5"/>
  <c r="BG16" i="5" s="1"/>
  <c r="BF17" i="5"/>
  <c r="BG17" i="5" s="1"/>
  <c r="BF3" i="5"/>
  <c r="BG3" i="5" s="1"/>
  <c r="BA4" i="5"/>
  <c r="BB4" i="5" s="1"/>
  <c r="BA5" i="5"/>
  <c r="BB5" i="5" s="1"/>
  <c r="BA6" i="5"/>
  <c r="BB6" i="5" s="1"/>
  <c r="BC6" i="5" s="1"/>
  <c r="BA7" i="5"/>
  <c r="BB7" i="5" s="1"/>
  <c r="BC7" i="5" s="1"/>
  <c r="BA8" i="5"/>
  <c r="BB8" i="5" s="1"/>
  <c r="BA9" i="5"/>
  <c r="BB9" i="5" s="1"/>
  <c r="BC9" i="5" s="1"/>
  <c r="BA10" i="5"/>
  <c r="BB10" i="5" s="1"/>
  <c r="BC10" i="5" s="1"/>
  <c r="BA11" i="5"/>
  <c r="BB11" i="5" s="1"/>
  <c r="BA12" i="5"/>
  <c r="BB12" i="5" s="1"/>
  <c r="BA13" i="5"/>
  <c r="BB13" i="5" s="1"/>
  <c r="BA14" i="5"/>
  <c r="BB14" i="5" s="1"/>
  <c r="BA15" i="5"/>
  <c r="BB15" i="5" s="1"/>
  <c r="BA16" i="5"/>
  <c r="BB16" i="5" s="1"/>
  <c r="BA17" i="5"/>
  <c r="BB17" i="5" s="1"/>
  <c r="BA18" i="5"/>
  <c r="BB18" i="5" s="1"/>
  <c r="BA3" i="5"/>
  <c r="BB3" i="5" s="1"/>
  <c r="AV4" i="5"/>
  <c r="AW4" i="5" s="1"/>
  <c r="AV5" i="5"/>
  <c r="AW5" i="5" s="1"/>
  <c r="AX5" i="5" s="1"/>
  <c r="AV6" i="5"/>
  <c r="AW6" i="5" s="1"/>
  <c r="AX6" i="5" s="1"/>
  <c r="AV7" i="5"/>
  <c r="AW7" i="5" s="1"/>
  <c r="AX7" i="5" s="1"/>
  <c r="AV8" i="5"/>
  <c r="AW8" i="5" s="1"/>
  <c r="AV9" i="5"/>
  <c r="AW9" i="5" s="1"/>
  <c r="AX9" i="5" s="1"/>
  <c r="AV10" i="5"/>
  <c r="AW10" i="5" s="1"/>
  <c r="AX10" i="5" s="1"/>
  <c r="AV11" i="5"/>
  <c r="AW11" i="5" s="1"/>
  <c r="AX11" i="5" s="1"/>
  <c r="AV12" i="5"/>
  <c r="AW12" i="5" s="1"/>
  <c r="AX12" i="5" s="1"/>
  <c r="AV13" i="5"/>
  <c r="AW13" i="5" s="1"/>
  <c r="AX13" i="5" s="1"/>
  <c r="AV14" i="5"/>
  <c r="AW14" i="5" s="1"/>
  <c r="AX14" i="5" s="1"/>
  <c r="AV15" i="5"/>
  <c r="AW15" i="5" s="1"/>
  <c r="AX15" i="5" s="1"/>
  <c r="AV16" i="5"/>
  <c r="AW16" i="5" s="1"/>
  <c r="AV17" i="5"/>
  <c r="AW17" i="5" s="1"/>
  <c r="AX17" i="5" s="1"/>
  <c r="AV18" i="5"/>
  <c r="AW18" i="5" s="1"/>
  <c r="AX18" i="5" s="1"/>
  <c r="AV3" i="5"/>
  <c r="AW3" i="5" s="1"/>
  <c r="AQ4" i="5"/>
  <c r="AR4" i="5" s="1"/>
  <c r="AS4" i="5" s="1"/>
  <c r="AQ5" i="5"/>
  <c r="AR5" i="5" s="1"/>
  <c r="AS5" i="5" s="1"/>
  <c r="AQ6" i="5"/>
  <c r="AR6" i="5" s="1"/>
  <c r="AS6" i="5" s="1"/>
  <c r="AQ7" i="5"/>
  <c r="AR7" i="5" s="1"/>
  <c r="AS7" i="5" s="1"/>
  <c r="AQ8" i="5"/>
  <c r="AR8" i="5" s="1"/>
  <c r="AS8" i="5" s="1"/>
  <c r="AQ9" i="5"/>
  <c r="AR9" i="5" s="1"/>
  <c r="AS9" i="5" s="1"/>
  <c r="AQ10" i="5"/>
  <c r="AR10" i="5" s="1"/>
  <c r="AS10" i="5" s="1"/>
  <c r="AQ11" i="5"/>
  <c r="AR11" i="5" s="1"/>
  <c r="AS11" i="5" s="1"/>
  <c r="AQ12" i="5"/>
  <c r="AR12" i="5" s="1"/>
  <c r="AS12" i="5" s="1"/>
  <c r="AQ13" i="5"/>
  <c r="AR13" i="5" s="1"/>
  <c r="AQ14" i="5"/>
  <c r="AR14" i="5" s="1"/>
  <c r="AS14" i="5" s="1"/>
  <c r="AQ15" i="5"/>
  <c r="AR15" i="5" s="1"/>
  <c r="AQ16" i="5"/>
  <c r="AR16" i="5" s="1"/>
  <c r="AQ17" i="5"/>
  <c r="AR17" i="5" s="1"/>
  <c r="AQ18" i="5"/>
  <c r="AR18" i="5" s="1"/>
  <c r="AS18" i="5" s="1"/>
  <c r="AQ3" i="5"/>
  <c r="AR3" i="5" s="1"/>
  <c r="AS3" i="5" s="1"/>
  <c r="AL4" i="5"/>
  <c r="AM4" i="5" s="1"/>
  <c r="AL5" i="5"/>
  <c r="AM5" i="5" s="1"/>
  <c r="AN5" i="5" s="1"/>
  <c r="AL6" i="5"/>
  <c r="AM6" i="5" s="1"/>
  <c r="AL7" i="5"/>
  <c r="AM7" i="5" s="1"/>
  <c r="AN7" i="5" s="1"/>
  <c r="AL8" i="5"/>
  <c r="AM8" i="5" s="1"/>
  <c r="AL9" i="5"/>
  <c r="AM9" i="5" s="1"/>
  <c r="AL10" i="5"/>
  <c r="AM10" i="5" s="1"/>
  <c r="AL11" i="5"/>
  <c r="AM11" i="5" s="1"/>
  <c r="AL12" i="5"/>
  <c r="AM12" i="5" s="1"/>
  <c r="AN12" i="5" s="1"/>
  <c r="AL13" i="5"/>
  <c r="AM13" i="5" s="1"/>
  <c r="AN13" i="5" s="1"/>
  <c r="AL14" i="5"/>
  <c r="AM14" i="5" s="1"/>
  <c r="AL15" i="5"/>
  <c r="AM15" i="5" s="1"/>
  <c r="AN15" i="5" s="1"/>
  <c r="AL16" i="5"/>
  <c r="AM16" i="5" s="1"/>
  <c r="AN16" i="5" s="1"/>
  <c r="AL17" i="5"/>
  <c r="AM17" i="5" s="1"/>
  <c r="AL18" i="5"/>
  <c r="AM18" i="5" s="1"/>
  <c r="AN18" i="5" s="1"/>
  <c r="AL3" i="5"/>
  <c r="AM3" i="5" s="1"/>
  <c r="AG4" i="5"/>
  <c r="AH4" i="5" s="1"/>
  <c r="AG5" i="5"/>
  <c r="AH5" i="5" s="1"/>
  <c r="AI5" i="5" s="1"/>
  <c r="AG6" i="5"/>
  <c r="AH6" i="5" s="1"/>
  <c r="AI6" i="5" s="1"/>
  <c r="AG7" i="5"/>
  <c r="AH7" i="5" s="1"/>
  <c r="AI7" i="5" s="1"/>
  <c r="AG8" i="5"/>
  <c r="AH8" i="5" s="1"/>
  <c r="AI8" i="5" s="1"/>
  <c r="AG9" i="5"/>
  <c r="AH9" i="5" s="1"/>
  <c r="AI9" i="5" s="1"/>
  <c r="AG10" i="5"/>
  <c r="AH10" i="5" s="1"/>
  <c r="AI10" i="5" s="1"/>
  <c r="AG11" i="5"/>
  <c r="AH11" i="5" s="1"/>
  <c r="AG12" i="5"/>
  <c r="AH12" i="5" s="1"/>
  <c r="AI12" i="5" s="1"/>
  <c r="AG13" i="5"/>
  <c r="AH13" i="5" s="1"/>
  <c r="AG14" i="5"/>
  <c r="AH14" i="5" s="1"/>
  <c r="AI14" i="5" s="1"/>
  <c r="AG15" i="5"/>
  <c r="AH15" i="5" s="1"/>
  <c r="AI15" i="5" s="1"/>
  <c r="AG16" i="5"/>
  <c r="AH16" i="5" s="1"/>
  <c r="AG17" i="5"/>
  <c r="AH17" i="5" s="1"/>
  <c r="AG18" i="5"/>
  <c r="AH18" i="5" s="1"/>
  <c r="AI18" i="5" s="1"/>
  <c r="AG3" i="5"/>
  <c r="AH3" i="5" s="1"/>
  <c r="AI3" i="5" s="1"/>
  <c r="AB4" i="5"/>
  <c r="AC4" i="5" s="1"/>
  <c r="AD4" i="5" s="1"/>
  <c r="AB5" i="5"/>
  <c r="AC5" i="5" s="1"/>
  <c r="AD5" i="5" s="1"/>
  <c r="AB6" i="5"/>
  <c r="AC6" i="5" s="1"/>
  <c r="AD6" i="5" s="1"/>
  <c r="AB7" i="5"/>
  <c r="AC7" i="5" s="1"/>
  <c r="AD7" i="5" s="1"/>
  <c r="AB8" i="5"/>
  <c r="AC8" i="5" s="1"/>
  <c r="AD8" i="5" s="1"/>
  <c r="AB9" i="5"/>
  <c r="AC9" i="5" s="1"/>
  <c r="AD9" i="5" s="1"/>
  <c r="AB10" i="5"/>
  <c r="AC10" i="5" s="1"/>
  <c r="AD10" i="5" s="1"/>
  <c r="AB11" i="5"/>
  <c r="AC11" i="5" s="1"/>
  <c r="AD11" i="5" s="1"/>
  <c r="AB12" i="5"/>
  <c r="AC12" i="5" s="1"/>
  <c r="AD12" i="5" s="1"/>
  <c r="AB13" i="5"/>
  <c r="AC13" i="5" s="1"/>
  <c r="AD13" i="5" s="1"/>
  <c r="AB14" i="5"/>
  <c r="AC14" i="5" s="1"/>
  <c r="AD14" i="5" s="1"/>
  <c r="AB15" i="5"/>
  <c r="AC15" i="5" s="1"/>
  <c r="AD15" i="5" s="1"/>
  <c r="AB16" i="5"/>
  <c r="AC16" i="5" s="1"/>
  <c r="AD16" i="5" s="1"/>
  <c r="AB17" i="5"/>
  <c r="AC17" i="5" s="1"/>
  <c r="AD17" i="5" s="1"/>
  <c r="AB18" i="5"/>
  <c r="AC18" i="5" s="1"/>
  <c r="AD18" i="5" s="1"/>
  <c r="AB3" i="5"/>
  <c r="AC3" i="5" s="1"/>
  <c r="AD3" i="5" s="1"/>
  <c r="W4" i="5"/>
  <c r="X4" i="5" s="1"/>
  <c r="Y4" i="5" s="1"/>
  <c r="W5" i="5"/>
  <c r="X5" i="5" s="1"/>
  <c r="Y5" i="5" s="1"/>
  <c r="W6" i="5"/>
  <c r="X6" i="5" s="1"/>
  <c r="Y6" i="5" s="1"/>
  <c r="W7" i="5"/>
  <c r="X7" i="5" s="1"/>
  <c r="Y7" i="5" s="1"/>
  <c r="W8" i="5"/>
  <c r="X8" i="5" s="1"/>
  <c r="Y8" i="5" s="1"/>
  <c r="W9" i="5"/>
  <c r="X9" i="5" s="1"/>
  <c r="Y9" i="5" s="1"/>
  <c r="W10" i="5"/>
  <c r="X10" i="5" s="1"/>
  <c r="Y10" i="5" s="1"/>
  <c r="W11" i="5"/>
  <c r="X11" i="5" s="1"/>
  <c r="Y11" i="5" s="1"/>
  <c r="W12" i="5"/>
  <c r="X12" i="5" s="1"/>
  <c r="Y12" i="5" s="1"/>
  <c r="W13" i="5"/>
  <c r="X13" i="5" s="1"/>
  <c r="Y13" i="5" s="1"/>
  <c r="W14" i="5"/>
  <c r="X14" i="5" s="1"/>
  <c r="Y14" i="5" s="1"/>
  <c r="W15" i="5"/>
  <c r="X15" i="5" s="1"/>
  <c r="Y15" i="5" s="1"/>
  <c r="W16" i="5"/>
  <c r="X16" i="5" s="1"/>
  <c r="Y16" i="5" s="1"/>
  <c r="W17" i="5"/>
  <c r="X17" i="5" s="1"/>
  <c r="Y17" i="5" s="1"/>
  <c r="W18" i="5"/>
  <c r="X18" i="5" s="1"/>
  <c r="Y18" i="5" s="1"/>
  <c r="W3" i="5"/>
  <c r="X3" i="5" s="1"/>
  <c r="Y3" i="5" s="1"/>
  <c r="Q4" i="5"/>
  <c r="R4" i="5" s="1"/>
  <c r="S4" i="5" s="1"/>
  <c r="Q5" i="5"/>
  <c r="R5" i="5" s="1"/>
  <c r="S5" i="5" s="1"/>
  <c r="Q6" i="5"/>
  <c r="R6" i="5" s="1"/>
  <c r="S6" i="5" s="1"/>
  <c r="Q7" i="5"/>
  <c r="R7" i="5" s="1"/>
  <c r="S7" i="5" s="1"/>
  <c r="Q8" i="5"/>
  <c r="R8" i="5" s="1"/>
  <c r="S8" i="5" s="1"/>
  <c r="Q9" i="5"/>
  <c r="R9" i="5" s="1"/>
  <c r="S9" i="5" s="1"/>
  <c r="Q10" i="5"/>
  <c r="R10" i="5" s="1"/>
  <c r="S10" i="5" s="1"/>
  <c r="Q11" i="5"/>
  <c r="R11" i="5" s="1"/>
  <c r="S11" i="5" s="1"/>
  <c r="Q12" i="5"/>
  <c r="R12" i="5" s="1"/>
  <c r="S12" i="5" s="1"/>
  <c r="Q13" i="5"/>
  <c r="R13" i="5" s="1"/>
  <c r="S13" i="5" s="1"/>
  <c r="Q14" i="5"/>
  <c r="R14" i="5" s="1"/>
  <c r="S14" i="5" s="1"/>
  <c r="Q15" i="5"/>
  <c r="R15" i="5" s="1"/>
  <c r="S15" i="5" s="1"/>
  <c r="Q16" i="5"/>
  <c r="R16" i="5" s="1"/>
  <c r="S16" i="5" s="1"/>
  <c r="Q17" i="5"/>
  <c r="R17" i="5" s="1"/>
  <c r="S17" i="5" s="1"/>
  <c r="Q18" i="5"/>
  <c r="R18" i="5" s="1"/>
  <c r="S18" i="5" s="1"/>
  <c r="Q3" i="5"/>
  <c r="R3" i="5" s="1"/>
  <c r="S3" i="5" s="1"/>
  <c r="K4" i="5"/>
  <c r="L4" i="5" s="1"/>
  <c r="K5" i="5"/>
  <c r="L5" i="5" s="1"/>
  <c r="K6" i="5"/>
  <c r="L6" i="5" s="1"/>
  <c r="K7" i="5"/>
  <c r="L7" i="5" s="1"/>
  <c r="K8" i="5"/>
  <c r="L8" i="5" s="1"/>
  <c r="K9" i="5"/>
  <c r="L9" i="5" s="1"/>
  <c r="K10" i="5"/>
  <c r="L10" i="5" s="1"/>
  <c r="K11" i="5"/>
  <c r="L11" i="5" s="1"/>
  <c r="K12" i="5"/>
  <c r="L12" i="5" s="1"/>
  <c r="K13" i="5"/>
  <c r="L13" i="5" s="1"/>
  <c r="K14" i="5"/>
  <c r="L14" i="5" s="1"/>
  <c r="K15" i="5"/>
  <c r="L15" i="5" s="1"/>
  <c r="K16" i="5"/>
  <c r="L16" i="5" s="1"/>
  <c r="N16" i="5" s="1"/>
  <c r="K17" i="5"/>
  <c r="L17" i="5" s="1"/>
  <c r="N17" i="5" s="1"/>
  <c r="K18" i="5"/>
  <c r="L18" i="5" s="1"/>
  <c r="N18" i="5" s="1"/>
  <c r="K3" i="5"/>
  <c r="L3" i="5" s="1"/>
  <c r="G2" i="4"/>
  <c r="G18" i="4"/>
  <c r="G4" i="5"/>
  <c r="H4" i="5" s="1"/>
  <c r="G5" i="5"/>
  <c r="H5" i="5" s="1"/>
  <c r="G6" i="5"/>
  <c r="H6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3" i="5"/>
  <c r="H3" i="5" s="1"/>
  <c r="O21" i="1"/>
  <c r="O20" i="1"/>
  <c r="BW18" i="5"/>
  <c r="O19" i="1"/>
  <c r="J20" i="1"/>
  <c r="J21" i="1"/>
  <c r="J22" i="1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BW17" i="5"/>
  <c r="BW15" i="5"/>
  <c r="BW14" i="5"/>
  <c r="BW16" i="5"/>
  <c r="BW9" i="5"/>
  <c r="BW11" i="5"/>
  <c r="BW12" i="5"/>
  <c r="BW13" i="5"/>
  <c r="J2" i="1"/>
  <c r="O3" i="1"/>
  <c r="O4" i="1"/>
  <c r="O5" i="1"/>
  <c r="O6" i="1"/>
  <c r="O7" i="1"/>
  <c r="O8" i="1"/>
  <c r="O10" i="1"/>
  <c r="O11" i="1"/>
  <c r="O12" i="1"/>
  <c r="O14" i="1"/>
  <c r="O15" i="1"/>
  <c r="O16" i="1"/>
  <c r="O17" i="1"/>
  <c r="O18" i="1"/>
  <c r="O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N15" i="5" l="1"/>
  <c r="N14" i="5"/>
  <c r="N13" i="5"/>
  <c r="N12" i="5"/>
  <c r="N11" i="5"/>
  <c r="N10" i="5"/>
  <c r="N9" i="5"/>
  <c r="N7" i="5"/>
  <c r="N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tc={9FFC4E24-1600-4DCA-826A-D490BDFA2A7F}</author>
    <author>tc={C6ED1D40-6DE4-4F89-A5A6-D05C9FA33F11}</author>
  </authors>
  <commentList>
    <comment ref="J1" authorId="0" shapeId="0" xr:uid="{9FFC4E24-1600-4DCA-826A-D490BDFA2A7F}">
      <text>
        <t>[Threaded comment]
Your version of Excel allows you to read this threaded comment; however, any edits to it will get removed if the file is opened in a newer version of Excel. Learn more: https://go.microsoft.com/fwlink/?linkid=870924
Comment:
    Conc. factor is how much the initial sample was concentrated down to in the field.  From the bucket down to the 50 ml tube.</t>
      </text>
    </comment>
    <comment ref="P1" authorId="1" shapeId="0" xr:uid="{C6ED1D40-6DE4-4F89-A5A6-D05C9FA33F11}">
      <text>
        <t>[Threaded comment]
Your version of Excel allows you to read this threaded comment; however, any edits to it will get removed if the file is opened in a newer version of Excel. Learn more: https://go.microsoft.com/fwlink/?linkid=870924
Comment:
    Green indicates calculated salinity from conductivity.  I believe these calculations are incorrect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tc={C97751DB-48E0-46CD-A703-99BCA7B12AC9}</author>
  </authors>
  <commentList>
    <comment ref="G1" authorId="0" shapeId="0" xr:uid="{C97751DB-48E0-46CD-A703-99BCA7B12AC9}">
      <text>
        <t>[Threaded comment]
Your version of Excel allows you to read this threaded comment; however, any edits to it will get removed if the file is opened in a newer version of Excel. Learn more: https://go.microsoft.com/fwlink/?linkid=870924
Comment:
    Combination of dilution (lab) and concentration (field).</t>
      </text>
    </comment>
  </commentList>
</comments>
</file>

<file path=xl/sharedStrings.xml><?xml version="1.0" encoding="utf-8"?>
<sst xmlns="http://schemas.openxmlformats.org/spreadsheetml/2006/main" count="518" uniqueCount="238">
  <si>
    <t>Date</t>
  </si>
  <si>
    <t>Location</t>
  </si>
  <si>
    <t>Sampler</t>
  </si>
  <si>
    <t>Latitude</t>
  </si>
  <si>
    <t>Longitude</t>
  </si>
  <si>
    <t xml:space="preserve">Plankton Sample Time </t>
  </si>
  <si>
    <t>Weather</t>
  </si>
  <si>
    <t xml:space="preserve">Sample Volume (ml) </t>
  </si>
  <si>
    <t>Rinse Volume (mL)</t>
  </si>
  <si>
    <t>Concentration factor</t>
  </si>
  <si>
    <t>Notes</t>
  </si>
  <si>
    <t>Water Sample Time</t>
  </si>
  <si>
    <r>
      <t>Temperature (°</t>
    </r>
    <r>
      <rPr>
        <b/>
        <sz val="10.8"/>
        <color theme="1"/>
        <rFont val="Aptos Narrow"/>
        <scheme val="minor"/>
      </rPr>
      <t>C)</t>
    </r>
  </si>
  <si>
    <t>Electrical Conductivity (uS/cm)</t>
  </si>
  <si>
    <t>Conductivity (mS/cm)</t>
  </si>
  <si>
    <t xml:space="preserve">Salinity </t>
  </si>
  <si>
    <t>Turbidity</t>
  </si>
  <si>
    <t>ODO</t>
  </si>
  <si>
    <t>Chlorophyll (ugL)</t>
  </si>
  <si>
    <t>Chlorophyll (RFU)</t>
  </si>
  <si>
    <t>Phycoerythrin (ugL)</t>
  </si>
  <si>
    <t>Phycoerythrin (RFU)</t>
  </si>
  <si>
    <t>Chlorophyll (ugL) Handheld Flourometer</t>
  </si>
  <si>
    <t>YLD</t>
  </si>
  <si>
    <t>Hurricane Island</t>
  </si>
  <si>
    <t>Keeney</t>
  </si>
  <si>
    <t>Overcast, windy, 8°C</t>
  </si>
  <si>
    <t>Delivered on ice to Rockland</t>
  </si>
  <si>
    <t>Sunny, windy, 16°C</t>
  </si>
  <si>
    <t>Islesboro</t>
  </si>
  <si>
    <t>LeAnn Whitney</t>
  </si>
  <si>
    <t>Calm seas: sunny</t>
  </si>
  <si>
    <t>Sunny, light wind, 16°C</t>
  </si>
  <si>
    <t>Processed @ lab, transported same day</t>
  </si>
  <si>
    <t>Baer</t>
  </si>
  <si>
    <t>Hazy, low 21°C</t>
  </si>
  <si>
    <t>10 drops Lugols</t>
  </si>
  <si>
    <t>Adele Jordan, Keeney</t>
  </si>
  <si>
    <t>Sunny, 16°C, 15-20 knot winds</t>
  </si>
  <si>
    <t>Transported on ice to Rockland</t>
  </si>
  <si>
    <t>Kerry Whittaker, Natasha Kopeck, Hannah Mellor</t>
  </si>
  <si>
    <t>Partially cloudy &amp; windy</t>
  </si>
  <si>
    <t>Smith Cove</t>
  </si>
  <si>
    <t>Mostly sunny and windy</t>
  </si>
  <si>
    <t>Adele</t>
  </si>
  <si>
    <t>cloudy, 40 mph out of W gusts, windy, 19°C</t>
  </si>
  <si>
    <t>Natasha Kopeck, Hannah Mellor</t>
  </si>
  <si>
    <t>Sunny, clear skies</t>
  </si>
  <si>
    <t>Overcast</t>
  </si>
  <si>
    <t>Sunny/clear skies</t>
  </si>
  <si>
    <t>Foggy</t>
  </si>
  <si>
    <t>overcast, humid</t>
  </si>
  <si>
    <t>Buoy was just switched out</t>
  </si>
  <si>
    <t>overcast</t>
  </si>
  <si>
    <t>overcast, no wind</t>
  </si>
  <si>
    <t>lots of floating matter in sample and on ocean surface stored in fridge at field research station on HI MMA could not make it, Adele sampled HI site</t>
  </si>
  <si>
    <t>Natasha Kopeck</t>
  </si>
  <si>
    <t>Cloudy, slight drizzle</t>
  </si>
  <si>
    <t>They were changing out the buoy</t>
  </si>
  <si>
    <t>Raining</t>
  </si>
  <si>
    <t>Tab explanation: this is the run data for every sample passed through the FlowCam.  Not all runs were classified.  Some were tests for particles or dilution, etc.</t>
  </si>
  <si>
    <t>Sample Name</t>
  </si>
  <si>
    <t>Volume (mL) Run</t>
  </si>
  <si>
    <t>Count</t>
  </si>
  <si>
    <t>Sampling Time</t>
  </si>
  <si>
    <t>Dilution Factor</t>
  </si>
  <si>
    <t>Observations</t>
  </si>
  <si>
    <t>2025-07-09_HurricaneIsland_05/22/25_4x</t>
  </si>
  <si>
    <t>2025-07-09_HurricaneIsland_05/29/25_4x_actual</t>
  </si>
  <si>
    <t>Large amount of organic material in this samaple</t>
  </si>
  <si>
    <t>2025-07-09_Islesboro_06/05/25_4x_actual</t>
  </si>
  <si>
    <t>Was ran before without dillution, but got a blockage</t>
  </si>
  <si>
    <t>2025-07-11_HurricaneIsland_06/05/25_4x</t>
  </si>
  <si>
    <t>Lots of dinoflagellates</t>
  </si>
  <si>
    <t>2025-07-11_Islesboro_06/12/25_4x</t>
  </si>
  <si>
    <t>The initial volume was 43ml which should be taken into account in the sample count</t>
  </si>
  <si>
    <t>2025-07-11_HurricaneIsland_06/12/25_4x</t>
  </si>
  <si>
    <t>2025-07-11_Islesboro_06/20/25_4x_actual</t>
  </si>
  <si>
    <t>There was a blockage near the beginning of the run, so we just started the run over</t>
  </si>
  <si>
    <t>2025-07-11_SmithCove_06/20/25_4x</t>
  </si>
  <si>
    <t xml:space="preserve">We had two blockages in this run, may want to rerun this sample at a later date </t>
  </si>
  <si>
    <t>2025-07-11_HurricaneIsland_06/20/25_4x</t>
  </si>
  <si>
    <t>2025-07-11_Islesboro_06/26/25_4x</t>
  </si>
  <si>
    <t>2025-07-11_HurricaneIsland_06/26/25_4x</t>
  </si>
  <si>
    <t>2025-07-11_SmithCove_06/26/25_4x</t>
  </si>
  <si>
    <t>2025-07-11_SmithCove_06/30/25_4x</t>
  </si>
  <si>
    <t>2025-07-11_HurricaneIsland_07/03/25_4x</t>
  </si>
  <si>
    <t>Very few in this one</t>
  </si>
  <si>
    <t>2025-07-11_Islesboro_07/03/25_4x</t>
  </si>
  <si>
    <t>2025-07-11_Islesboro_07/10/25_4x</t>
  </si>
  <si>
    <t>2025-07-11_SmithCove_07/10/25_4x</t>
  </si>
  <si>
    <t>2025-07-11_HurricaneIsland_07/10/25_4x</t>
  </si>
  <si>
    <t>An extreme ammount of pseudonitzchia</t>
  </si>
  <si>
    <t>2025-07-16_HurricaneIsland_05/29/25_4x_diluted</t>
  </si>
  <si>
    <t>2025-07-16_HurricaneIsland_06/05/25_4x_diluted</t>
  </si>
  <si>
    <t>2025-07-16_HurricaneIsland_06/12/25_4x_diluted</t>
  </si>
  <si>
    <t>2025-07-16_Islesboro_06/20/25_4x_diluted</t>
  </si>
  <si>
    <t>2025-07-16_Islesboro_06/26/25_4x_diluted</t>
  </si>
  <si>
    <t>2025-07-11_Islesboro_07/03/25_4x_diluted</t>
  </si>
  <si>
    <t>2025-07-25_HurricaneIsland_07/17/25_4x_test</t>
  </si>
  <si>
    <t>This was a block</t>
  </si>
  <si>
    <t>2025-07-25_HurricaneIsland_07/17/25_4x_test2</t>
  </si>
  <si>
    <t>the count was too high-dilute the sample</t>
  </si>
  <si>
    <t>2025-07-25_HurricaneIsland_07/17/25_4x_diluted</t>
  </si>
  <si>
    <t>Forgot to load into the flow cell before, full 5ml was not ran through</t>
  </si>
  <si>
    <t>2025-07-25_HurricaneIsland_07/17/25_4x_diluted2</t>
  </si>
  <si>
    <t>Blockage full 5 ml was not ran through</t>
  </si>
  <si>
    <t>2025-07-25_HurricaneIsland_07/17/25_4x_diluted3</t>
  </si>
  <si>
    <t>2025-07-30_HurricaneIsland_07/10/25_4x_diluted</t>
  </si>
  <si>
    <t>2025-07-30_HurricaneIsland_07/10/25_4x_diluted2</t>
  </si>
  <si>
    <t>2025-07-30_SmithCove_07/10/25_4x_diluted</t>
  </si>
  <si>
    <t>2025-07-30_SmithCove_07/10/25_4x_diluted2</t>
  </si>
  <si>
    <t>2025-07-30_Islesboro_07/17/25_4x_test</t>
  </si>
  <si>
    <t>There was a blockage but the count was so low im going to try not diluting it</t>
  </si>
  <si>
    <t>2025-07-30_Islesboro_07/17/25_4x</t>
  </si>
  <si>
    <t>I forgot to load into the flow cell again</t>
  </si>
  <si>
    <t>2025-07-30_Islesboro_07/17/25_4x_actual</t>
  </si>
  <si>
    <t>2025-07-30_SmithCove_07/17/25_4x_test</t>
  </si>
  <si>
    <t>Run undiluted</t>
  </si>
  <si>
    <t>2025-07-30_SmithCove_07/17/25_4x</t>
  </si>
  <si>
    <t>2025-07-31_Islesboro_07/31/25_4x_test</t>
  </si>
  <si>
    <t>2025-07-31_Islesboro_07/31/25_4x</t>
  </si>
  <si>
    <t>2025-08-01_HurricaneIsland_07/31/25_4x_test</t>
  </si>
  <si>
    <t>2025-08-01_HurricaneIsland_07/31/25_4x</t>
  </si>
  <si>
    <t>2025-08-01_SmithCove_07/31/25_4x_test2</t>
  </si>
  <si>
    <t>2025-08-01_SmithCove_07/31/25_4x</t>
  </si>
  <si>
    <t>Sample Code</t>
  </si>
  <si>
    <t>Run Time</t>
  </si>
  <si>
    <t>Dillution Factor</t>
  </si>
  <si>
    <t>Correction Factor</t>
  </si>
  <si>
    <t>HI052225</t>
  </si>
  <si>
    <t>HI052925</t>
  </si>
  <si>
    <t>IL060525</t>
  </si>
  <si>
    <t>HI060525</t>
  </si>
  <si>
    <t>IL061225</t>
  </si>
  <si>
    <t>HI061225</t>
  </si>
  <si>
    <t>IL062025</t>
  </si>
  <si>
    <t>2025-07-16_SmithCove_06/20/25_4x_diluted</t>
  </si>
  <si>
    <t>SC062025</t>
  </si>
  <si>
    <t>HI062025</t>
  </si>
  <si>
    <t>IL062625</t>
  </si>
  <si>
    <t>HI062625</t>
  </si>
  <si>
    <t>SC062625</t>
  </si>
  <si>
    <t>SC063025</t>
  </si>
  <si>
    <t>HI070325</t>
  </si>
  <si>
    <t>2025-07-16_Islesboro_07/03/25_4x_diluted</t>
  </si>
  <si>
    <t>IL070325</t>
  </si>
  <si>
    <t>IL071025</t>
  </si>
  <si>
    <t>2025-07-25_HurricaneIsland_07/17/25_diluted3</t>
  </si>
  <si>
    <t>HI071725</t>
  </si>
  <si>
    <t>HI071025</t>
  </si>
  <si>
    <t>SC071025</t>
  </si>
  <si>
    <t>IL071725</t>
  </si>
  <si>
    <t>SC071725</t>
  </si>
  <si>
    <t>IL073125</t>
  </si>
  <si>
    <t>HI073125</t>
  </si>
  <si>
    <t>SC073125</t>
  </si>
  <si>
    <t>8B: Small Particles &lt;20um ABD</t>
  </si>
  <si>
    <t>1A08 Ditylum spp.</t>
  </si>
  <si>
    <t>1A05: Chaetocerous spp.</t>
  </si>
  <si>
    <t>1A01: Short (&lt;100um) , mostly straight centric chains; may also include some pieces of diatoms</t>
  </si>
  <si>
    <t>1A02: Long (&gt;100um), mostly straight centric chains</t>
  </si>
  <si>
    <t>1A03: Curly centric chains</t>
  </si>
  <si>
    <t>1A03A: Eucampia spp.</t>
  </si>
  <si>
    <t>1A05A: Chaetoceros socialis colonies</t>
  </si>
  <si>
    <t>1A06: Rhizosolenia spp.</t>
  </si>
  <si>
    <t>1A07: Mediopyxis spp.</t>
  </si>
  <si>
    <t>1B01: Single pennate</t>
  </si>
  <si>
    <t>1B02: Chain pennate</t>
  </si>
  <si>
    <t>1B03: Thallassionema spp.</t>
  </si>
  <si>
    <t>1B04: Pseudonitzchia spp.</t>
  </si>
  <si>
    <t>1B05: Asterionellopsis spp.</t>
  </si>
  <si>
    <t>2A: Dinoflagellates, mixed or unclassified</t>
  </si>
  <si>
    <t>2B: Dinophysis spp.</t>
  </si>
  <si>
    <t>2C: Ceratium spp., unclassified or mixed morphologies</t>
  </si>
  <si>
    <t>2C01: Ceratium longipes- like morphology</t>
  </si>
  <si>
    <t>2C02: Ceratium lineatum- like morphology</t>
  </si>
  <si>
    <t>2C03: Ceratium fusus-like morphology</t>
  </si>
  <si>
    <t>2D: Prorocentrum spp.</t>
  </si>
  <si>
    <t>3A: Ciliates, mixed or unclassified (including tintinnids)</t>
  </si>
  <si>
    <t xml:space="preserve">3B: Strobilidium spp. and Strombidium spp.  </t>
  </si>
  <si>
    <t>3C: Myrionecta/Mesodinium spp. (size classes for earlier data only)</t>
  </si>
  <si>
    <t>3D: Laboea spp.</t>
  </si>
  <si>
    <t>3E: Didinium spp.</t>
  </si>
  <si>
    <t>4A: Silicoflagellates, unclassified</t>
  </si>
  <si>
    <t>4B: Dictyocha spp.</t>
  </si>
  <si>
    <t>7A: Phaeocystis spp.</t>
  </si>
  <si>
    <t>8A: Other/Unidentified Phytoplankton (includes partial images or images of multiple particles from different classes)</t>
  </si>
  <si>
    <t>1A: Centric diatoms, mixed or unclassified</t>
  </si>
  <si>
    <t>1B: Pennate diatoms, mixed or unclassified</t>
  </si>
  <si>
    <t>1A09 Skeletonema spp.</t>
  </si>
  <si>
    <t>1A10 Thalassiosira chain spp</t>
  </si>
  <si>
    <t>1A11 Thalasiosira single cell</t>
  </si>
  <si>
    <t>9E: Zooplankton (includes copepods, trocophore larvae) - NOT INCLUDED IN PHYTOPLANKTON BIOMASS</t>
  </si>
  <si>
    <t>9B: Excludable particles- bubbles, beads, blanks, fecal pellets, phyto-detritus</t>
  </si>
  <si>
    <t xml:space="preserve">Sample name </t>
  </si>
  <si>
    <t>Site</t>
  </si>
  <si>
    <r>
      <t>Particles mL</t>
    </r>
    <r>
      <rPr>
        <vertAlign val="superscript"/>
        <sz val="11"/>
        <color theme="1"/>
        <rFont val="Aptos Narrow (Body)"/>
      </rPr>
      <t>-1</t>
    </r>
  </si>
  <si>
    <t>Mean BioVolume (ABD) per particle</t>
  </si>
  <si>
    <r>
      <rPr>
        <sz val="11"/>
        <color rgb="FF000000"/>
        <rFont val="Aptos Narrow"/>
      </rPr>
      <t>Total BioVolume (ABD) mL</t>
    </r>
    <r>
      <rPr>
        <vertAlign val="superscript"/>
        <sz val="11"/>
        <color rgb="FF000000"/>
        <rFont val="Aptos Narrow"/>
      </rPr>
      <t>-1</t>
    </r>
  </si>
  <si>
    <r>
      <rPr>
        <sz val="11"/>
        <color rgb="FF000000"/>
        <rFont val="Aptos Narrow"/>
      </rPr>
      <t>Corrected Total BioVolume (ABD) mL</t>
    </r>
    <r>
      <rPr>
        <vertAlign val="superscript"/>
        <sz val="11"/>
        <color rgb="FF000000"/>
        <rFont val="Aptos Narrow"/>
      </rPr>
      <t>-1</t>
    </r>
  </si>
  <si>
    <t>Mean Volume (ABD)</t>
  </si>
  <si>
    <r>
      <t>Total Volume (ABD) mL</t>
    </r>
    <r>
      <rPr>
        <vertAlign val="superscript"/>
        <sz val="11"/>
        <color theme="1"/>
        <rFont val="Aptos Narrow (Body)"/>
      </rPr>
      <t>-1</t>
    </r>
  </si>
  <si>
    <r>
      <t>Corrected Total Volume (ABD) mL</t>
    </r>
    <r>
      <rPr>
        <vertAlign val="superscript"/>
        <sz val="11"/>
        <color theme="1"/>
        <rFont val="Aptos Narrow (Body)"/>
      </rPr>
      <t>-1</t>
    </r>
  </si>
  <si>
    <t>Corrected cells mL-1</t>
  </si>
  <si>
    <r>
      <rPr>
        <sz val="11"/>
        <color rgb="FF000000"/>
        <rFont val="Aptos Narrow"/>
        <scheme val="minor"/>
      </rPr>
      <t>pgC mL</t>
    </r>
    <r>
      <rPr>
        <vertAlign val="superscript"/>
        <sz val="11"/>
        <color rgb="FF000000"/>
        <rFont val="Aptos Narrow"/>
      </rPr>
      <t>-1</t>
    </r>
  </si>
  <si>
    <t>Corrected Total Volume (ABD) mL</t>
  </si>
  <si>
    <r>
      <t>Total Volume ABD mL</t>
    </r>
    <r>
      <rPr>
        <vertAlign val="superscript"/>
        <sz val="11"/>
        <color theme="1"/>
        <rFont val="Aptos Narrow (Body)"/>
      </rPr>
      <t>-1</t>
    </r>
  </si>
  <si>
    <r>
      <rPr>
        <sz val="11"/>
        <color rgb="FF000000"/>
        <rFont val="Aptos Narrow"/>
        <scheme val="minor"/>
      </rPr>
      <t>pgC mL</t>
    </r>
    <r>
      <rPr>
        <vertAlign val="superscript"/>
        <sz val="11"/>
        <color rgb="FF000000"/>
        <rFont val="Aptos Narrow"/>
      </rPr>
      <t>1</t>
    </r>
  </si>
  <si>
    <t>Corrected Total Volume (ABD) mL-1</t>
  </si>
  <si>
    <t>Particles mL</t>
  </si>
  <si>
    <t>Total Volume (ABD) mL</t>
  </si>
  <si>
    <t xml:space="preserve"> Mean Volume (ABD)</t>
  </si>
  <si>
    <t>2025-07-09_HurricaneIsland_05-22-25_4x</t>
  </si>
  <si>
    <t>2025-07-16_HurricaneIsland_05-29-25_4x_diluted</t>
  </si>
  <si>
    <t>2025-07-11_SmithCove_06-30-25</t>
  </si>
  <si>
    <t>2025-07-11_Islesboro_07-10-25_4x</t>
  </si>
  <si>
    <t>2025-07-25_HurricaneIsland_07_17_25_4x_diluted3</t>
  </si>
  <si>
    <t xml:space="preserve">Equations derived from Menden-Deuer S, Lessard EJ. 2000. Carbon to volume relationship for dinoflagellates, diatoms, and other protist plankton. Limnol Oceanogr. 45(3):569–579. https://doi.org/10.4319/lo.2000.45.3.0569
</t>
  </si>
  <si>
    <t>Plankton</t>
  </si>
  <si>
    <r>
      <t>Formula (pgC cell</t>
    </r>
    <r>
      <rPr>
        <b/>
        <vertAlign val="superscript"/>
        <sz val="12"/>
        <color theme="1"/>
        <rFont val="Calibri"/>
        <family val="2"/>
      </rPr>
      <t>-1</t>
    </r>
    <r>
      <rPr>
        <b/>
        <sz val="12"/>
        <color theme="1"/>
        <rFont val="Calibri"/>
        <family val="2"/>
        <charset val="1"/>
      </rPr>
      <t>)</t>
    </r>
  </si>
  <si>
    <t>Carbon Density</t>
  </si>
  <si>
    <t>Specificity</t>
  </si>
  <si>
    <t xml:space="preserve">Diatoms 3,000μg-3
</t>
  </si>
  <si>
    <r>
      <t>log pgC cell</t>
    </r>
    <r>
      <rPr>
        <vertAlign val="superscript"/>
        <sz val="12"/>
        <color theme="1"/>
        <rFont val="Aptos Narrow (Body)"/>
      </rPr>
      <t>-1</t>
    </r>
    <r>
      <rPr>
        <sz val="12"/>
        <color theme="1"/>
        <rFont val="Aptos Narrow"/>
        <family val="2"/>
        <scheme val="minor"/>
      </rPr>
      <t xml:space="preserve"> = -0.541 + 0.811 x log V (μg</t>
    </r>
    <r>
      <rPr>
        <vertAlign val="superscript"/>
        <sz val="12"/>
        <color theme="1"/>
        <rFont val="Aptos Narrow (Body)"/>
      </rPr>
      <t>3</t>
    </r>
    <r>
      <rPr>
        <sz val="12"/>
        <color theme="1"/>
        <rFont val="Aptos Narrow"/>
        <family val="2"/>
        <scheme val="minor"/>
      </rPr>
      <t xml:space="preserve">)
</t>
    </r>
  </si>
  <si>
    <t xml:space="preserve">Declines with size
</t>
  </si>
  <si>
    <t xml:space="preserve">Silica frustules add volume without adding organic carbon
</t>
  </si>
  <si>
    <t xml:space="preserve">Diatoms &gt;3,000μg-3
</t>
  </si>
  <si>
    <t xml:space="preserve">Protists
</t>
  </si>
  <si>
    <r>
      <t>log pgC cell</t>
    </r>
    <r>
      <rPr>
        <vertAlign val="superscript"/>
        <sz val="12"/>
        <color theme="1"/>
        <rFont val="Aptos Narrow (Body)"/>
      </rPr>
      <t>-1</t>
    </r>
    <r>
      <rPr>
        <sz val="12"/>
        <color theme="1"/>
        <rFont val="Aptos Narrow"/>
        <family val="2"/>
        <scheme val="minor"/>
      </rPr>
      <t xml:space="preserve"> = -0.665 + 0.939 x log V (μg</t>
    </r>
    <r>
      <rPr>
        <vertAlign val="superscript"/>
        <sz val="12"/>
        <color theme="1"/>
        <rFont val="Aptos Narrow (Body)"/>
      </rPr>
      <t>3</t>
    </r>
    <r>
      <rPr>
        <sz val="12"/>
        <color theme="1"/>
        <rFont val="Aptos Narrow"/>
        <family val="2"/>
        <scheme val="minor"/>
      </rPr>
      <t xml:space="preserve">)
</t>
    </r>
  </si>
  <si>
    <r>
      <rPr>
        <sz val="12"/>
        <color rgb="FF000000"/>
        <rFont val="Aptos Narrow"/>
        <scheme val="minor"/>
      </rPr>
      <t xml:space="preserve">Density remains </t>
    </r>
    <r>
      <rPr>
        <i/>
        <sz val="12"/>
        <color rgb="FF000000"/>
        <rFont val="Aptos Narrow"/>
        <scheme val="minor"/>
      </rPr>
      <t>more</t>
    </r>
    <r>
      <rPr>
        <sz val="12"/>
        <color rgb="FF000000"/>
        <rFont val="Aptos Narrow"/>
        <scheme val="minor"/>
      </rPr>
      <t xml:space="preserve"> consistent across sizes.
</t>
    </r>
  </si>
  <si>
    <t xml:space="preserve">Protists &lt;3,000μg-3
</t>
  </si>
  <si>
    <r>
      <t>log pgC cell</t>
    </r>
    <r>
      <rPr>
        <vertAlign val="superscript"/>
        <sz val="12"/>
        <color theme="1"/>
        <rFont val="Aptos Narrow (Body)"/>
      </rPr>
      <t>-1</t>
    </r>
    <r>
      <rPr>
        <sz val="12"/>
        <color theme="1"/>
        <rFont val="Aptos Narrow"/>
        <family val="2"/>
        <scheme val="minor"/>
      </rPr>
      <t xml:space="preserve"> = -0.583 + 0.860 x log V (μg</t>
    </r>
    <r>
      <rPr>
        <vertAlign val="superscript"/>
        <sz val="12"/>
        <color theme="1"/>
        <rFont val="Aptos Narrow (Body)"/>
      </rPr>
      <t>3</t>
    </r>
    <r>
      <rPr>
        <sz val="12"/>
        <color theme="1"/>
        <rFont val="Aptos Narrow"/>
        <family val="2"/>
        <scheme val="minor"/>
      </rPr>
      <t xml:space="preserve">)
</t>
    </r>
  </si>
  <si>
    <t xml:space="preserve">Dinoflagellates
</t>
  </si>
  <si>
    <r>
      <t>log pgC cell</t>
    </r>
    <r>
      <rPr>
        <vertAlign val="superscript"/>
        <sz val="12"/>
        <color theme="1"/>
        <rFont val="Aptos Narrow (Body)"/>
      </rPr>
      <t>-1</t>
    </r>
    <r>
      <rPr>
        <sz val="12"/>
        <color theme="1"/>
        <rFont val="Aptos Narrow"/>
        <family val="2"/>
        <scheme val="minor"/>
      </rPr>
      <t xml:space="preserve"> = -0.353 + 0.864 x log V (μg</t>
    </r>
    <r>
      <rPr>
        <vertAlign val="superscript"/>
        <sz val="12"/>
        <color theme="1"/>
        <rFont val="Aptos Narrow (Body)"/>
      </rPr>
      <t>3</t>
    </r>
    <r>
      <rPr>
        <sz val="12"/>
        <color theme="1"/>
        <rFont val="Aptos Narrow"/>
        <family val="2"/>
        <scheme val="minor"/>
      </rPr>
      <t xml:space="preserve">)
</t>
    </r>
  </si>
  <si>
    <t>Highest carbon density across groups</t>
  </si>
  <si>
    <t>Tend to be more carbon-dense</t>
  </si>
  <si>
    <t>Was run before without dillution, but got a blockage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</si>
</sst>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00"/>
    <numFmt numFmtId="166" formatCode="0.0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0.8"/>
      <color theme="1"/>
      <name val="Aptos Narrow"/>
      <scheme val="minor"/>
    </font>
    <font>
      <sz val="11"/>
      <color rgb="FF000000"/>
      <name val="Calibri"/>
      <family val="2"/>
    </font>
    <font>
      <sz val="11"/>
      <color rgb="FF000000"/>
      <name val="Aptos Narrow"/>
      <charset val="1"/>
    </font>
    <font>
      <b/>
      <sz val="10"/>
      <color theme="1"/>
      <name val="Calibri"/>
      <family val="2"/>
      <charset val="1"/>
    </font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  <charset val="1"/>
    </font>
    <font>
      <sz val="12"/>
      <color rgb="FF000000"/>
      <name val="Aptos Narrow"/>
      <scheme val="minor"/>
    </font>
    <font>
      <i/>
      <sz val="12"/>
      <color rgb="FF000000"/>
      <name val="Aptos Narrow"/>
      <scheme val="minor"/>
    </font>
    <font>
      <vertAlign val="superscript"/>
      <sz val="11"/>
      <color theme="1"/>
      <name val="Aptos Narrow (Body)"/>
    </font>
    <font>
      <vertAlign val="superscript"/>
      <sz val="12"/>
      <color theme="1"/>
      <name val="Aptos Narrow (Body)"/>
    </font>
    <font>
      <b/>
      <vertAlign val="superscript"/>
      <sz val="12"/>
      <color theme="1"/>
      <name val="Calibri"/>
      <family val="2"/>
    </font>
    <font>
      <sz val="11"/>
      <color rgb="FF000000"/>
      <name val="Aptos Narrow"/>
      <scheme val="minor"/>
    </font>
    <font>
      <vertAlign val="superscript"/>
      <sz val="11"/>
      <color rgb="FF000000"/>
      <name val="Aptos Narrow"/>
    </font>
    <font>
      <sz val="11"/>
      <color rgb="FF000000"/>
      <name val="Aptos Narrow"/>
    </font>
    <font>
      <i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/>
      </bottom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/>
      </top>
      <bottom/>
      <diagonal/>
    </border>
    <border>
      <left/>
      <right style="thin">
        <color theme="2" tint="-9.9978637043366805E-2"/>
      </right>
      <top style="thin">
        <color theme="2"/>
      </top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14" fontId="0" fillId="0" borderId="0" xfId="0" applyNumberFormat="1"/>
    <xf numFmtId="164" fontId="2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0" fontId="3" fillId="0" borderId="0" xfId="0" applyFont="1"/>
    <xf numFmtId="0" fontId="3" fillId="3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14" fontId="2" fillId="0" borderId="0" xfId="0" applyNumberFormat="1" applyFont="1"/>
    <xf numFmtId="21" fontId="0" fillId="0" borderId="0" xfId="0" applyNumberFormat="1"/>
    <xf numFmtId="20" fontId="0" fillId="0" borderId="0" xfId="0" applyNumberFormat="1"/>
    <xf numFmtId="0" fontId="0" fillId="3" borderId="0" xfId="0" applyFill="1"/>
    <xf numFmtId="0" fontId="0" fillId="0" borderId="3" xfId="0" applyBorder="1"/>
    <xf numFmtId="0" fontId="0" fillId="0" borderId="4" xfId="0" applyBorder="1"/>
    <xf numFmtId="2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4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0" borderId="17" xfId="0" applyFont="1" applyBorder="1" applyAlignment="1">
      <alignment horizontal="center" wrapText="1"/>
    </xf>
    <xf numFmtId="1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23" xfId="0" applyBorder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10" xfId="0" applyFont="1" applyBorder="1" applyAlignment="1">
      <alignment horizontal="center"/>
    </xf>
    <xf numFmtId="14" fontId="0" fillId="3" borderId="0" xfId="0" applyNumberFormat="1" applyFill="1"/>
    <xf numFmtId="21" fontId="0" fillId="3" borderId="0" xfId="0" applyNumberFormat="1" applyFill="1"/>
    <xf numFmtId="2" fontId="0" fillId="3" borderId="0" xfId="0" applyNumberFormat="1" applyFill="1"/>
    <xf numFmtId="14" fontId="0" fillId="5" borderId="0" xfId="0" applyNumberFormat="1" applyFill="1"/>
    <xf numFmtId="0" fontId="0" fillId="5" borderId="0" xfId="0" applyFill="1"/>
    <xf numFmtId="21" fontId="0" fillId="5" borderId="0" xfId="0" applyNumberFormat="1" applyFill="1"/>
    <xf numFmtId="2" fontId="0" fillId="5" borderId="0" xfId="0" applyNumberFormat="1" applyFill="1"/>
    <xf numFmtId="14" fontId="0" fillId="6" borderId="0" xfId="0" applyNumberFormat="1" applyFill="1"/>
    <xf numFmtId="0" fontId="0" fillId="6" borderId="0" xfId="0" applyFill="1"/>
    <xf numFmtId="21" fontId="0" fillId="6" borderId="0" xfId="0" applyNumberFormat="1" applyFill="1"/>
    <xf numFmtId="2" fontId="0" fillId="6" borderId="0" xfId="0" applyNumberFormat="1" applyFill="1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14" fontId="18" fillId="0" borderId="0" xfId="0" applyNumberFormat="1" applyFont="1"/>
    <xf numFmtId="0" fontId="18" fillId="0" borderId="0" xfId="0" applyFont="1"/>
    <xf numFmtId="165" fontId="0" fillId="0" borderId="0" xfId="0" applyNumberFormat="1"/>
    <xf numFmtId="165" fontId="0" fillId="3" borderId="0" xfId="0" applyNumberFormat="1" applyFill="1"/>
    <xf numFmtId="165" fontId="0" fillId="6" borderId="0" xfId="0" applyNumberFormat="1" applyFill="1"/>
    <xf numFmtId="165" fontId="0" fillId="5" borderId="0" xfId="0" applyNumberFormat="1" applyFill="1"/>
    <xf numFmtId="166" fontId="0" fillId="0" borderId="0" xfId="0" applyNumberFormat="1"/>
    <xf numFmtId="166" fontId="0" fillId="3" borderId="0" xfId="0" applyNumberFormat="1" applyFill="1"/>
    <xf numFmtId="166" fontId="0" fillId="6" borderId="0" xfId="0" applyNumberFormat="1" applyFill="1"/>
    <xf numFmtId="166" fontId="0" fillId="5" borderId="0" xfId="0" applyNumberFormat="1" applyFill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0" xfId="0" applyNumberFormat="1" applyBorder="1" applyAlignment="1">
      <alignment horizontal="center"/>
    </xf>
    <xf numFmtId="1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6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nnah Mellor" id="{2BF2E1C1-8C5F-40FC-875F-AED3F9962F4C}" userId="S::hannah.mellor@mma.edu::26ada70b-7e36-4f0e-b1d6-9e4c3aebc33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" dT="2025-08-01T14:15:40.73" personId="{2BF2E1C1-8C5F-40FC-875F-AED3F9962F4C}" id="{9FFC4E24-1600-4DCA-826A-D490BDFA2A7F}">
    <text>Conc. factor is how much the initial sample was concentrated down to in the field.  From the bucket down to the 50 ml tube.</text>
  </threadedComment>
  <threadedComment ref="P1" dT="2025-08-01T16:01:56.39" personId="{2BF2E1C1-8C5F-40FC-875F-AED3F9962F4C}" id="{C6ED1D40-6DE4-4F89-A5A6-D05C9FA33F11}">
    <text>Green indicates calculated salinity from conductivity.  I believe these calculations are incorrect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1" dT="2025-08-01T14:21:35.92" personId="{2BF2E1C1-8C5F-40FC-875F-AED3F9962F4C}" id="{C97751DB-48E0-46CD-A703-99BCA7B12AC9}">
    <text>Combination of dilution (lab) and concentration (field).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38D81-A792-4EB0-B217-1C2C187F9F66}">
  <dimension ref="A1:X25"/>
  <sheetViews>
    <sheetView topLeftCell="B1" zoomScale="47" workbookViewId="0">
      <pane ySplit="1" topLeftCell="A2" activePane="bottomLeft" state="frozen"/>
      <selection pane="bottomLeft" activeCell="S25" sqref="S25"/>
    </sheetView>
  </sheetViews>
  <sheetFormatPr defaultRowHeight="15" customHeight="1"/>
  <cols>
    <col min="1" max="1" width="10.109375" bestFit="1" customWidth="1"/>
    <col min="2" max="2" width="14.5546875" customWidth="1"/>
    <col min="3" max="3" width="19.44140625" customWidth="1"/>
    <col min="4" max="4" width="8.44140625" bestFit="1" customWidth="1"/>
    <col min="5" max="5" width="9.88671875" bestFit="1" customWidth="1"/>
    <col min="6" max="6" width="20.44140625" style="4" bestFit="1" customWidth="1"/>
    <col min="7" max="7" width="37.44140625" customWidth="1"/>
    <col min="8" max="8" width="19.6640625" bestFit="1" customWidth="1"/>
    <col min="9" max="9" width="16.5546875" bestFit="1" customWidth="1"/>
    <col min="10" max="10" width="19.88671875" bestFit="1" customWidth="1"/>
    <col min="11" max="11" width="34" customWidth="1"/>
    <col min="12" max="12" width="17.44140625" style="4" bestFit="1" customWidth="1"/>
    <col min="13" max="13" width="15.33203125" bestFit="1" customWidth="1"/>
    <col min="14" max="14" width="30.109375" bestFit="1" customWidth="1"/>
    <col min="15" max="15" width="21.6640625" customWidth="1"/>
    <col min="16" max="16" width="10.88671875" customWidth="1"/>
    <col min="17" max="17" width="8.44140625" bestFit="1" customWidth="1"/>
    <col min="18" max="18" width="5.109375" bestFit="1" customWidth="1"/>
    <col min="19" max="19" width="16.44140625" bestFit="1" customWidth="1"/>
    <col min="20" max="20" width="17" bestFit="1" customWidth="1"/>
    <col min="21" max="21" width="18.5546875" bestFit="1" customWidth="1"/>
    <col min="22" max="22" width="19.109375" bestFit="1" customWidth="1"/>
    <col min="23" max="23" width="37.5546875" bestFit="1" customWidth="1"/>
  </cols>
  <sheetData>
    <row r="1" spans="1:24" s="1" customFormat="1" ht="14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1" t="s">
        <v>17</v>
      </c>
      <c r="S1" s="8" t="s">
        <v>18</v>
      </c>
      <c r="T1" s="9" t="s">
        <v>19</v>
      </c>
      <c r="U1" s="1" t="s">
        <v>20</v>
      </c>
      <c r="V1" s="6" t="s">
        <v>21</v>
      </c>
      <c r="W1" s="7" t="s">
        <v>22</v>
      </c>
      <c r="X1" s="1" t="s">
        <v>23</v>
      </c>
    </row>
    <row r="2" spans="1:24" ht="14.4">
      <c r="A2" s="2">
        <v>45799</v>
      </c>
      <c r="B2" t="s">
        <v>24</v>
      </c>
      <c r="C2" s="2" t="s">
        <v>25</v>
      </c>
      <c r="D2">
        <v>44.04</v>
      </c>
      <c r="E2">
        <v>-68.89</v>
      </c>
      <c r="F2" s="4">
        <v>0.375</v>
      </c>
      <c r="G2" t="s">
        <v>26</v>
      </c>
      <c r="H2">
        <v>2000</v>
      </c>
      <c r="I2">
        <v>20</v>
      </c>
      <c r="J2">
        <f>H2/I2</f>
        <v>100</v>
      </c>
      <c r="K2" t="s">
        <v>27</v>
      </c>
      <c r="L2" s="4">
        <v>0.375</v>
      </c>
      <c r="M2">
        <v>7.5490000000000004</v>
      </c>
      <c r="N2">
        <v>47979.18</v>
      </c>
      <c r="O2">
        <f>N2/1000</f>
        <v>47.979179999999999</v>
      </c>
      <c r="P2" s="21">
        <v>48.623503999999997</v>
      </c>
      <c r="S2" s="14">
        <v>1.538</v>
      </c>
      <c r="T2" s="15">
        <v>0.38400000000000001</v>
      </c>
    </row>
    <row r="3" spans="1:24" ht="14.4">
      <c r="A3" s="2">
        <v>45806</v>
      </c>
      <c r="B3" t="s">
        <v>24</v>
      </c>
      <c r="C3" s="2" t="s">
        <v>25</v>
      </c>
      <c r="D3">
        <v>44.04</v>
      </c>
      <c r="E3">
        <v>-68.89</v>
      </c>
      <c r="F3" s="4">
        <v>0.58125000000000004</v>
      </c>
      <c r="G3" t="s">
        <v>28</v>
      </c>
      <c r="H3">
        <v>1900</v>
      </c>
      <c r="I3">
        <v>25</v>
      </c>
      <c r="J3">
        <f t="shared" ref="J3:J25" si="0">H3/I3</f>
        <v>76</v>
      </c>
      <c r="K3" t="s">
        <v>27</v>
      </c>
      <c r="L3" s="4">
        <v>0.58333333333333337</v>
      </c>
      <c r="M3">
        <v>8.6690000000000005</v>
      </c>
      <c r="N3">
        <v>48056.82</v>
      </c>
      <c r="O3">
        <f t="shared" ref="O3:O21" si="1">N3/1000</f>
        <v>48.056820000000002</v>
      </c>
      <c r="P3" s="21">
        <v>47.167153999999996</v>
      </c>
      <c r="S3" s="14">
        <v>3.32</v>
      </c>
      <c r="T3" s="15">
        <v>0.83</v>
      </c>
    </row>
    <row r="4" spans="1:24" ht="14.4">
      <c r="A4" s="2">
        <v>45813</v>
      </c>
      <c r="B4" t="s">
        <v>29</v>
      </c>
      <c r="C4" s="2" t="s">
        <v>30</v>
      </c>
      <c r="D4" s="16">
        <v>44.317799999999998</v>
      </c>
      <c r="E4" s="16">
        <v>-68.927000000000007</v>
      </c>
      <c r="F4" s="4">
        <v>0.3888888888888889</v>
      </c>
      <c r="G4" t="s">
        <v>31</v>
      </c>
      <c r="H4">
        <v>2000</v>
      </c>
      <c r="I4">
        <v>26</v>
      </c>
      <c r="J4">
        <f t="shared" si="0"/>
        <v>76.92307692307692</v>
      </c>
      <c r="L4" s="60">
        <v>0.375</v>
      </c>
      <c r="M4" s="61">
        <v>14.097</v>
      </c>
      <c r="N4" s="61">
        <v>35289.160000000003</v>
      </c>
      <c r="O4">
        <f t="shared" si="1"/>
        <v>35.289160000000003</v>
      </c>
      <c r="P4" s="21">
        <v>28.806668999999999</v>
      </c>
      <c r="Q4" s="61"/>
      <c r="S4" s="14">
        <v>1.109</v>
      </c>
      <c r="T4" s="15">
        <v>0.27700000000000002</v>
      </c>
      <c r="U4">
        <v>-0.39500000000000002</v>
      </c>
      <c r="V4" s="61">
        <v>-0.14099999999999999</v>
      </c>
    </row>
    <row r="5" spans="1:24" ht="15" customHeight="1">
      <c r="A5" s="2">
        <v>45813</v>
      </c>
      <c r="B5" t="s">
        <v>24</v>
      </c>
      <c r="C5" s="2" t="s">
        <v>25</v>
      </c>
      <c r="D5">
        <v>44.04</v>
      </c>
      <c r="E5">
        <v>-68.89</v>
      </c>
      <c r="F5" s="4">
        <v>0.42708333333333331</v>
      </c>
      <c r="G5" t="s">
        <v>32</v>
      </c>
      <c r="H5">
        <v>2000</v>
      </c>
      <c r="I5">
        <v>25</v>
      </c>
      <c r="J5">
        <f t="shared" si="0"/>
        <v>80</v>
      </c>
      <c r="K5" t="s">
        <v>33</v>
      </c>
      <c r="L5" s="4">
        <v>0.45833333333333331</v>
      </c>
      <c r="M5">
        <v>9.9309999999999992</v>
      </c>
      <c r="N5">
        <v>47475.63</v>
      </c>
      <c r="O5">
        <f t="shared" si="1"/>
        <v>47.475629999999995</v>
      </c>
      <c r="P5" s="21">
        <v>44.895338000000002</v>
      </c>
      <c r="S5" s="14">
        <v>1.498</v>
      </c>
      <c r="T5" s="15">
        <v>0.374</v>
      </c>
    </row>
    <row r="6" spans="1:24" ht="15" customHeight="1">
      <c r="A6" s="2">
        <v>45820</v>
      </c>
      <c r="B6" t="s">
        <v>29</v>
      </c>
      <c r="C6" s="2" t="s">
        <v>34</v>
      </c>
      <c r="D6" s="16">
        <v>44.32</v>
      </c>
      <c r="E6" s="16">
        <v>-68.930000000000007</v>
      </c>
      <c r="F6" s="4">
        <v>0.38541666666666669</v>
      </c>
      <c r="G6" t="s">
        <v>35</v>
      </c>
      <c r="H6">
        <v>2000</v>
      </c>
      <c r="I6">
        <v>43</v>
      </c>
      <c r="J6">
        <f t="shared" si="0"/>
        <v>46.511627906976742</v>
      </c>
      <c r="K6" t="s">
        <v>36</v>
      </c>
      <c r="L6" s="60">
        <v>900.375</v>
      </c>
      <c r="M6" s="61">
        <v>16.399000000000001</v>
      </c>
      <c r="N6" s="61">
        <v>34782.589999999997</v>
      </c>
      <c r="O6">
        <f t="shared" si="1"/>
        <v>34.782589999999999</v>
      </c>
      <c r="P6" s="21">
        <v>26.736301999999998</v>
      </c>
      <c r="Q6" s="61"/>
      <c r="S6" s="14">
        <v>1.83</v>
      </c>
      <c r="T6" s="15">
        <v>0.45700000000000002</v>
      </c>
      <c r="U6">
        <v>1.7</v>
      </c>
      <c r="V6" s="61">
        <v>0.60699999999999998</v>
      </c>
    </row>
    <row r="7" spans="1:24" ht="15" customHeight="1">
      <c r="A7" s="2">
        <v>45820</v>
      </c>
      <c r="B7" t="s">
        <v>24</v>
      </c>
      <c r="C7" s="2" t="s">
        <v>37</v>
      </c>
      <c r="D7">
        <v>44.04</v>
      </c>
      <c r="E7">
        <v>-68.89</v>
      </c>
      <c r="F7" s="4">
        <v>0.40069444444444446</v>
      </c>
      <c r="G7" t="s">
        <v>38</v>
      </c>
      <c r="H7">
        <v>2000</v>
      </c>
      <c r="I7">
        <v>25</v>
      </c>
      <c r="J7">
        <f t="shared" si="0"/>
        <v>80</v>
      </c>
      <c r="K7" t="s">
        <v>39</v>
      </c>
      <c r="L7" s="4">
        <v>0.5</v>
      </c>
      <c r="M7">
        <v>10.957000000000001</v>
      </c>
      <c r="N7">
        <v>27804.25</v>
      </c>
      <c r="O7">
        <f t="shared" si="1"/>
        <v>27.80425</v>
      </c>
      <c r="P7" s="21">
        <v>24.060086999999999</v>
      </c>
      <c r="S7" s="14">
        <v>1.373</v>
      </c>
      <c r="T7" s="15">
        <v>0.34300000000000003</v>
      </c>
    </row>
    <row r="8" spans="1:24" ht="15" customHeight="1">
      <c r="A8" s="2">
        <v>45828</v>
      </c>
      <c r="B8" t="s">
        <v>29</v>
      </c>
      <c r="C8" s="2" t="s">
        <v>40</v>
      </c>
      <c r="D8" s="16">
        <v>44.31</v>
      </c>
      <c r="E8" s="16">
        <v>-68.92</v>
      </c>
      <c r="F8" s="4">
        <v>0.39305555555555555</v>
      </c>
      <c r="G8" t="s">
        <v>41</v>
      </c>
      <c r="H8">
        <v>2000</v>
      </c>
      <c r="I8">
        <v>25</v>
      </c>
      <c r="J8">
        <f t="shared" si="0"/>
        <v>80</v>
      </c>
      <c r="L8" s="60">
        <v>9.375</v>
      </c>
      <c r="M8" s="61">
        <v>10.988</v>
      </c>
      <c r="N8" s="62">
        <v>41440.28</v>
      </c>
      <c r="O8">
        <f t="shared" si="1"/>
        <v>41.440280000000001</v>
      </c>
      <c r="P8" s="21">
        <v>37.422832</v>
      </c>
      <c r="Q8" s="61"/>
      <c r="S8" s="17">
        <v>0.88300000000000001</v>
      </c>
      <c r="T8" s="18">
        <v>0.22</v>
      </c>
      <c r="U8">
        <v>-0.23300000000000001</v>
      </c>
      <c r="V8" s="61">
        <v>-8.3000000000000004E-2</v>
      </c>
    </row>
    <row r="9" spans="1:24" ht="15" customHeight="1">
      <c r="A9" s="2">
        <v>45828</v>
      </c>
      <c r="B9" t="s">
        <v>42</v>
      </c>
      <c r="C9" s="2" t="s">
        <v>40</v>
      </c>
      <c r="D9" s="16">
        <v>44.33</v>
      </c>
      <c r="E9" s="16">
        <v>-68.77</v>
      </c>
      <c r="F9" s="4">
        <v>0.45694444444444443</v>
      </c>
      <c r="G9" t="s">
        <v>43</v>
      </c>
      <c r="H9" s="13">
        <v>2000</v>
      </c>
      <c r="I9">
        <v>25</v>
      </c>
      <c r="J9">
        <f t="shared" si="0"/>
        <v>80</v>
      </c>
      <c r="L9" s="60">
        <v>1100.4583333333333</v>
      </c>
      <c r="M9" s="61">
        <v>13.474</v>
      </c>
      <c r="N9" s="61"/>
      <c r="P9" s="61">
        <v>27.381</v>
      </c>
      <c r="Q9" s="61">
        <v>2.347</v>
      </c>
      <c r="R9">
        <v>10.442</v>
      </c>
      <c r="S9" s="14"/>
      <c r="T9" s="15"/>
      <c r="V9" s="61"/>
    </row>
    <row r="10" spans="1:24" ht="15" customHeight="1">
      <c r="A10" s="2">
        <v>45828</v>
      </c>
      <c r="B10" t="s">
        <v>24</v>
      </c>
      <c r="C10" t="s">
        <v>44</v>
      </c>
      <c r="D10">
        <v>44.04</v>
      </c>
      <c r="E10">
        <v>-68.89</v>
      </c>
      <c r="F10" s="4">
        <v>0.46319444444444446</v>
      </c>
      <c r="G10" t="s">
        <v>45</v>
      </c>
      <c r="H10" s="13">
        <v>2000</v>
      </c>
      <c r="I10">
        <v>50</v>
      </c>
      <c r="J10">
        <f t="shared" si="0"/>
        <v>40</v>
      </c>
      <c r="K10" t="s">
        <v>33</v>
      </c>
      <c r="L10" s="4">
        <v>0.45833333333333331</v>
      </c>
      <c r="M10">
        <v>11.242000000000001</v>
      </c>
      <c r="N10">
        <v>47268.1</v>
      </c>
      <c r="O10">
        <f t="shared" si="1"/>
        <v>47.268099999999997</v>
      </c>
      <c r="P10" s="21">
        <v>43.085943</v>
      </c>
      <c r="S10" s="14">
        <v>1.0129999999999999</v>
      </c>
      <c r="T10" s="15">
        <v>0.253</v>
      </c>
    </row>
    <row r="11" spans="1:24" ht="15" customHeight="1">
      <c r="A11" s="2">
        <v>45834</v>
      </c>
      <c r="B11" t="s">
        <v>29</v>
      </c>
      <c r="C11" s="2" t="s">
        <v>46</v>
      </c>
      <c r="D11">
        <v>44.32</v>
      </c>
      <c r="E11">
        <v>-68.930000000000007</v>
      </c>
      <c r="F11" s="4">
        <v>0.3888888888888889</v>
      </c>
      <c r="G11" t="s">
        <v>47</v>
      </c>
      <c r="H11" s="13">
        <v>2000</v>
      </c>
      <c r="I11">
        <v>27</v>
      </c>
      <c r="J11">
        <f t="shared" si="0"/>
        <v>74.074074074074076</v>
      </c>
      <c r="L11" s="4">
        <v>0.375</v>
      </c>
      <c r="M11">
        <v>17.061</v>
      </c>
      <c r="N11">
        <v>40313.11</v>
      </c>
      <c r="O11">
        <f t="shared" si="1"/>
        <v>40.313110000000002</v>
      </c>
      <c r="P11" s="21">
        <v>30.984183999999999</v>
      </c>
      <c r="S11" s="14">
        <v>2.419</v>
      </c>
      <c r="T11" s="15">
        <v>0.60399999999999998</v>
      </c>
      <c r="U11">
        <v>4.0640000000000001</v>
      </c>
      <c r="V11">
        <v>1.4510000000000001</v>
      </c>
      <c r="W11">
        <v>3.23</v>
      </c>
      <c r="X11">
        <v>0.12</v>
      </c>
    </row>
    <row r="12" spans="1:24" ht="15" customHeight="1">
      <c r="A12" s="2">
        <v>45834</v>
      </c>
      <c r="B12" t="s">
        <v>24</v>
      </c>
      <c r="C12" s="2" t="s">
        <v>46</v>
      </c>
      <c r="D12">
        <v>44.04</v>
      </c>
      <c r="E12">
        <v>-68.89</v>
      </c>
      <c r="F12" s="4">
        <v>0.45</v>
      </c>
      <c r="G12" t="s">
        <v>47</v>
      </c>
      <c r="H12" s="13">
        <v>2000</v>
      </c>
      <c r="I12">
        <v>25</v>
      </c>
      <c r="J12">
        <f t="shared" si="0"/>
        <v>80</v>
      </c>
      <c r="L12" s="4">
        <v>0.45833333333333331</v>
      </c>
      <c r="M12">
        <v>11.148</v>
      </c>
      <c r="N12">
        <v>11523.12</v>
      </c>
      <c r="O12">
        <f t="shared" si="1"/>
        <v>11.52312</v>
      </c>
      <c r="P12" s="21">
        <v>9.1714450000000003</v>
      </c>
      <c r="S12" s="14">
        <v>1.7150000000000001</v>
      </c>
      <c r="T12" s="15">
        <v>0.42799999999999999</v>
      </c>
      <c r="W12">
        <v>2.16</v>
      </c>
      <c r="X12">
        <v>0.08</v>
      </c>
    </row>
    <row r="13" spans="1:24" ht="15" customHeight="1">
      <c r="A13" s="2">
        <v>45834</v>
      </c>
      <c r="B13" t="s">
        <v>42</v>
      </c>
      <c r="C13" s="2" t="s">
        <v>46</v>
      </c>
      <c r="D13">
        <v>44.38</v>
      </c>
      <c r="E13">
        <v>-68.78</v>
      </c>
      <c r="F13" s="4">
        <v>0.52500000000000002</v>
      </c>
      <c r="G13" t="s">
        <v>48</v>
      </c>
      <c r="H13" s="13">
        <v>2000</v>
      </c>
      <c r="I13">
        <v>25</v>
      </c>
      <c r="J13">
        <f t="shared" si="0"/>
        <v>80</v>
      </c>
      <c r="L13" s="4">
        <v>0.52083333333333337</v>
      </c>
      <c r="M13">
        <v>13.475</v>
      </c>
      <c r="P13">
        <v>29.626999999999999</v>
      </c>
      <c r="Q13">
        <v>8.4160000000000004</v>
      </c>
      <c r="R13">
        <v>10.478999999999999</v>
      </c>
      <c r="S13" s="19"/>
      <c r="T13" s="20"/>
      <c r="W13">
        <v>3.91</v>
      </c>
      <c r="X13">
        <v>0.27</v>
      </c>
    </row>
    <row r="14" spans="1:24" ht="15" customHeight="1">
      <c r="A14" s="2">
        <v>45838</v>
      </c>
      <c r="B14" t="s">
        <v>42</v>
      </c>
      <c r="C14" s="2" t="s">
        <v>46</v>
      </c>
      <c r="D14">
        <v>44.38</v>
      </c>
      <c r="E14">
        <v>-68.78</v>
      </c>
      <c r="F14" s="4">
        <v>0.36319444444444443</v>
      </c>
      <c r="G14" t="s">
        <v>49</v>
      </c>
      <c r="H14" s="13">
        <v>2000</v>
      </c>
      <c r="I14">
        <v>25</v>
      </c>
      <c r="J14">
        <f t="shared" si="0"/>
        <v>80</v>
      </c>
      <c r="L14" s="4">
        <v>0.36458333333333331</v>
      </c>
      <c r="M14">
        <v>12.52</v>
      </c>
      <c r="N14">
        <v>45400.21</v>
      </c>
      <c r="O14">
        <f t="shared" si="1"/>
        <v>45.400210000000001</v>
      </c>
      <c r="P14">
        <v>29.356000000000002</v>
      </c>
      <c r="Q14">
        <v>7.0759999999999996</v>
      </c>
      <c r="R14">
        <v>123.053</v>
      </c>
      <c r="W14">
        <v>8.3699999999999992</v>
      </c>
      <c r="X14">
        <v>7.0000000000000007E-2</v>
      </c>
    </row>
    <row r="15" spans="1:24" ht="15" customHeight="1">
      <c r="A15" s="2">
        <v>45841</v>
      </c>
      <c r="B15" t="s">
        <v>24</v>
      </c>
      <c r="C15" s="2" t="s">
        <v>46</v>
      </c>
      <c r="D15">
        <v>44.04</v>
      </c>
      <c r="E15">
        <v>-68.89</v>
      </c>
      <c r="F15" s="4">
        <v>0.38541666666666669</v>
      </c>
      <c r="G15" t="s">
        <v>50</v>
      </c>
      <c r="H15" s="13">
        <v>2000</v>
      </c>
      <c r="I15">
        <v>25</v>
      </c>
      <c r="J15">
        <f t="shared" si="0"/>
        <v>80</v>
      </c>
      <c r="L15" s="4">
        <v>0.375</v>
      </c>
      <c r="M15">
        <v>11.377000000000001</v>
      </c>
      <c r="N15">
        <v>26776.75</v>
      </c>
      <c r="O15">
        <f t="shared" si="1"/>
        <v>26.77675</v>
      </c>
      <c r="P15" s="21">
        <v>22.822944</v>
      </c>
      <c r="S15">
        <v>1.419</v>
      </c>
      <c r="T15">
        <v>0.35399999999999998</v>
      </c>
    </row>
    <row r="16" spans="1:24" ht="15" customHeight="1">
      <c r="A16" s="2">
        <v>45841</v>
      </c>
      <c r="B16" t="s">
        <v>29</v>
      </c>
      <c r="C16" t="s">
        <v>46</v>
      </c>
      <c r="D16">
        <v>44.32</v>
      </c>
      <c r="E16">
        <v>-68.930000000000007</v>
      </c>
      <c r="F16" s="4">
        <v>0.42708333333333331</v>
      </c>
      <c r="G16" t="s">
        <v>51</v>
      </c>
      <c r="H16" s="13">
        <v>2000</v>
      </c>
      <c r="I16">
        <v>25</v>
      </c>
      <c r="J16">
        <f t="shared" si="0"/>
        <v>80</v>
      </c>
      <c r="K16" t="s">
        <v>52</v>
      </c>
      <c r="L16" s="4">
        <v>0.45833333333333331</v>
      </c>
      <c r="M16">
        <v>18.100999999999999</v>
      </c>
      <c r="N16">
        <v>17555.810000000001</v>
      </c>
      <c r="O16">
        <f t="shared" si="1"/>
        <v>17.555810000000001</v>
      </c>
      <c r="P16">
        <v>10.393000000000001</v>
      </c>
      <c r="S16">
        <v>1.1639999999999999</v>
      </c>
      <c r="T16">
        <v>0.29099999999999998</v>
      </c>
      <c r="U16">
        <v>0.14199999999999999</v>
      </c>
      <c r="V16">
        <v>0.05</v>
      </c>
    </row>
    <row r="17" spans="1:24" ht="15" customHeight="1">
      <c r="A17" s="2">
        <v>45848</v>
      </c>
      <c r="B17" t="s">
        <v>29</v>
      </c>
      <c r="C17" t="s">
        <v>46</v>
      </c>
      <c r="D17">
        <v>44.317959999999999</v>
      </c>
      <c r="E17">
        <v>-68.927000000000007</v>
      </c>
      <c r="F17" s="4">
        <v>0.3923611111111111</v>
      </c>
      <c r="G17" t="s">
        <v>53</v>
      </c>
      <c r="H17" s="13">
        <v>2000</v>
      </c>
      <c r="I17">
        <v>25</v>
      </c>
      <c r="J17">
        <f t="shared" si="0"/>
        <v>80</v>
      </c>
      <c r="L17" s="4">
        <v>0.375</v>
      </c>
      <c r="M17">
        <v>17.742000000000001</v>
      </c>
      <c r="N17">
        <v>41531.33</v>
      </c>
      <c r="O17">
        <f t="shared" si="1"/>
        <v>41.531330000000004</v>
      </c>
      <c r="P17">
        <v>26.684000000000001</v>
      </c>
      <c r="S17">
        <v>2.8330000000000002</v>
      </c>
      <c r="T17">
        <v>0.70799999999999996</v>
      </c>
      <c r="U17">
        <v>3.2040000000000002</v>
      </c>
      <c r="V17">
        <v>1.1439999999999999</v>
      </c>
      <c r="W17">
        <v>6.24</v>
      </c>
      <c r="X17">
        <v>0.25</v>
      </c>
    </row>
    <row r="18" spans="1:24" ht="15" customHeight="1">
      <c r="A18" s="2">
        <v>45848</v>
      </c>
      <c r="B18" t="s">
        <v>42</v>
      </c>
      <c r="C18" t="s">
        <v>46</v>
      </c>
      <c r="D18">
        <v>44.322299999999998</v>
      </c>
      <c r="E18">
        <v>-68.779250000000005</v>
      </c>
      <c r="F18" s="4">
        <v>6.25E-2</v>
      </c>
      <c r="G18" t="s">
        <v>53</v>
      </c>
      <c r="H18" s="13">
        <v>2000</v>
      </c>
      <c r="I18">
        <v>25</v>
      </c>
      <c r="J18">
        <f t="shared" si="0"/>
        <v>80</v>
      </c>
      <c r="L18" s="4">
        <v>6.25E-2</v>
      </c>
      <c r="M18">
        <v>15.829000000000001</v>
      </c>
      <c r="N18">
        <v>45400.9</v>
      </c>
      <c r="O18">
        <f t="shared" si="1"/>
        <v>45.4009</v>
      </c>
      <c r="P18">
        <v>29.44</v>
      </c>
      <c r="Q18">
        <v>4.6619999999999999</v>
      </c>
      <c r="R18">
        <v>10.92</v>
      </c>
      <c r="W18">
        <v>5.49</v>
      </c>
      <c r="X18">
        <v>0.12</v>
      </c>
    </row>
    <row r="19" spans="1:24" ht="15" customHeight="1">
      <c r="A19" s="2">
        <v>45848</v>
      </c>
      <c r="B19" t="s">
        <v>24</v>
      </c>
      <c r="C19" t="s">
        <v>46</v>
      </c>
      <c r="D19">
        <v>44.04</v>
      </c>
      <c r="E19">
        <v>-68.89</v>
      </c>
      <c r="F19" s="4">
        <v>0.47708333333333336</v>
      </c>
      <c r="G19" t="s">
        <v>54</v>
      </c>
      <c r="H19" s="13">
        <v>2000</v>
      </c>
      <c r="I19">
        <v>25</v>
      </c>
      <c r="J19">
        <f t="shared" si="0"/>
        <v>80</v>
      </c>
      <c r="L19" s="4">
        <v>0.45833333333333331</v>
      </c>
      <c r="M19">
        <v>13.032</v>
      </c>
      <c r="N19">
        <v>34929.18</v>
      </c>
      <c r="O19">
        <f t="shared" si="1"/>
        <v>34.929180000000002</v>
      </c>
      <c r="P19">
        <v>21.992000000000001</v>
      </c>
      <c r="R19">
        <v>11.102</v>
      </c>
      <c r="S19">
        <v>0.44</v>
      </c>
      <c r="T19">
        <v>0.11</v>
      </c>
      <c r="W19">
        <v>2.99</v>
      </c>
      <c r="X19">
        <v>0.18</v>
      </c>
    </row>
    <row r="20" spans="1:24" ht="15" customHeight="1">
      <c r="A20" s="2">
        <v>45855</v>
      </c>
      <c r="B20" t="s">
        <v>29</v>
      </c>
      <c r="C20" t="s">
        <v>46</v>
      </c>
      <c r="D20">
        <v>44.317790000000002</v>
      </c>
      <c r="E20">
        <v>-68.927000000000007</v>
      </c>
      <c r="F20" s="4">
        <v>0.41249999999999998</v>
      </c>
      <c r="G20" t="s">
        <v>50</v>
      </c>
      <c r="H20">
        <v>2000</v>
      </c>
      <c r="I20">
        <v>25</v>
      </c>
      <c r="J20">
        <f t="shared" si="0"/>
        <v>80</v>
      </c>
      <c r="L20" s="4">
        <v>0.41666666666666669</v>
      </c>
      <c r="M20">
        <v>17.835000000000001</v>
      </c>
      <c r="N20">
        <v>16007.23</v>
      </c>
      <c r="O20">
        <f t="shared" si="1"/>
        <v>16.00723</v>
      </c>
      <c r="P20">
        <v>9.4039999999999999</v>
      </c>
      <c r="S20">
        <v>1.9490000000000001</v>
      </c>
      <c r="T20">
        <v>0.48699999999999999</v>
      </c>
      <c r="U20">
        <v>1.083</v>
      </c>
      <c r="V20">
        <v>0.38600000000000001</v>
      </c>
      <c r="W20">
        <v>3</v>
      </c>
      <c r="X20">
        <v>0.26</v>
      </c>
    </row>
    <row r="21" spans="1:24" ht="15" customHeight="1">
      <c r="A21" s="2">
        <v>45855</v>
      </c>
      <c r="B21" t="s">
        <v>42</v>
      </c>
      <c r="C21" t="s">
        <v>46</v>
      </c>
      <c r="D21">
        <v>44.332039999999999</v>
      </c>
      <c r="E21">
        <v>-68.778999999999996</v>
      </c>
      <c r="F21" s="4">
        <v>0.47222222222222221</v>
      </c>
      <c r="G21" t="s">
        <v>50</v>
      </c>
      <c r="H21">
        <v>2000</v>
      </c>
      <c r="I21">
        <v>25</v>
      </c>
      <c r="J21">
        <f t="shared" si="0"/>
        <v>80</v>
      </c>
      <c r="L21" s="4">
        <v>0.46875</v>
      </c>
      <c r="M21">
        <v>15.999000000000001</v>
      </c>
      <c r="N21">
        <v>45497.35</v>
      </c>
      <c r="O21">
        <f t="shared" si="1"/>
        <v>45.497349999999997</v>
      </c>
      <c r="P21">
        <v>29.512</v>
      </c>
      <c r="Q21">
        <v>3.802</v>
      </c>
      <c r="R21">
        <v>10.925000000000001</v>
      </c>
      <c r="W21">
        <v>5.15</v>
      </c>
      <c r="X21">
        <v>0.2</v>
      </c>
    </row>
    <row r="22" spans="1:24" ht="15" customHeight="1">
      <c r="A22" s="2">
        <v>45855</v>
      </c>
      <c r="B22" t="s">
        <v>24</v>
      </c>
      <c r="C22" t="s">
        <v>44</v>
      </c>
      <c r="D22">
        <v>44.04</v>
      </c>
      <c r="E22">
        <v>-68.89</v>
      </c>
      <c r="F22" s="4">
        <v>0.57986111111111116</v>
      </c>
      <c r="H22">
        <v>2000</v>
      </c>
      <c r="I22">
        <v>25</v>
      </c>
      <c r="J22">
        <f t="shared" si="0"/>
        <v>80</v>
      </c>
      <c r="K22" t="s">
        <v>55</v>
      </c>
    </row>
    <row r="23" spans="1:24" ht="15" customHeight="1">
      <c r="A23" s="2">
        <v>45869</v>
      </c>
      <c r="B23" t="s">
        <v>29</v>
      </c>
      <c r="C23" t="s">
        <v>56</v>
      </c>
      <c r="D23">
        <v>44.318069999999999</v>
      </c>
      <c r="E23">
        <v>-68.927369999999996</v>
      </c>
      <c r="F23" s="4">
        <v>0.38680555555555557</v>
      </c>
      <c r="G23" t="s">
        <v>57</v>
      </c>
      <c r="H23">
        <v>2000</v>
      </c>
      <c r="I23">
        <v>25</v>
      </c>
      <c r="J23">
        <f t="shared" si="0"/>
        <v>80</v>
      </c>
      <c r="K23" t="s">
        <v>58</v>
      </c>
      <c r="W23">
        <v>5.48</v>
      </c>
      <c r="X23">
        <v>0.39</v>
      </c>
    </row>
    <row r="24" spans="1:24" ht="15" customHeight="1">
      <c r="A24" s="2">
        <v>45869</v>
      </c>
      <c r="B24" t="s">
        <v>24</v>
      </c>
      <c r="C24" t="s">
        <v>56</v>
      </c>
      <c r="D24">
        <v>44.043950000000002</v>
      </c>
      <c r="E24">
        <v>-68.891999999999996</v>
      </c>
      <c r="F24" s="4">
        <v>0.4465277777777778</v>
      </c>
      <c r="G24" t="s">
        <v>57</v>
      </c>
      <c r="H24">
        <v>2000</v>
      </c>
      <c r="I24">
        <v>25</v>
      </c>
      <c r="J24">
        <f t="shared" si="0"/>
        <v>80</v>
      </c>
      <c r="W24">
        <v>5.58</v>
      </c>
      <c r="X24">
        <v>0.34</v>
      </c>
    </row>
    <row r="25" spans="1:24" ht="15" customHeight="1">
      <c r="A25" s="2">
        <v>45869</v>
      </c>
      <c r="B25" t="s">
        <v>42</v>
      </c>
      <c r="C25" t="s">
        <v>56</v>
      </c>
      <c r="D25">
        <v>44.381799999999998</v>
      </c>
      <c r="E25">
        <v>-68.778000000000006</v>
      </c>
      <c r="F25" s="4">
        <v>0.52847222222222223</v>
      </c>
      <c r="G25" t="s">
        <v>59</v>
      </c>
      <c r="H25">
        <v>2000</v>
      </c>
      <c r="I25">
        <v>25</v>
      </c>
      <c r="J25">
        <f t="shared" si="0"/>
        <v>80</v>
      </c>
      <c r="W25">
        <v>7.4</v>
      </c>
      <c r="X25">
        <v>0.36</v>
      </c>
    </row>
  </sheetData>
  <sortState xmlns:xlrd2="http://schemas.microsoft.com/office/spreadsheetml/2017/richdata2" ref="A2:X19">
    <sortCondition ref="A2:A19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64F97-B19C-499E-8F32-19B3895BE886}">
  <dimension ref="A1:F46"/>
  <sheetViews>
    <sheetView topLeftCell="A33" workbookViewId="0">
      <selection activeCell="A3" sqref="A3"/>
    </sheetView>
  </sheetViews>
  <sheetFormatPr defaultRowHeight="15" customHeight="1"/>
  <cols>
    <col min="1" max="1" width="45.33203125" style="2" bestFit="1" customWidth="1"/>
    <col min="2" max="2" width="16.44140625" bestFit="1" customWidth="1"/>
    <col min="4" max="4" width="14.33203125" bestFit="1" customWidth="1"/>
    <col min="5" max="5" width="14.33203125" customWidth="1"/>
    <col min="6" max="6" width="74.44140625" bestFit="1" customWidth="1"/>
  </cols>
  <sheetData>
    <row r="1" spans="1:6" s="64" customFormat="1" ht="15" customHeight="1">
      <c r="A1" s="63" t="s">
        <v>60</v>
      </c>
    </row>
    <row r="2" spans="1:6" ht="14.4">
      <c r="A2" s="10" t="s">
        <v>61</v>
      </c>
      <c r="B2" s="1" t="s">
        <v>62</v>
      </c>
      <c r="C2" s="1" t="s">
        <v>63</v>
      </c>
      <c r="D2" s="1" t="s">
        <v>64</v>
      </c>
      <c r="E2" s="1" t="s">
        <v>65</v>
      </c>
      <c r="F2" s="1" t="s">
        <v>66</v>
      </c>
    </row>
    <row r="3" spans="1:6" ht="14.4">
      <c r="A3" t="s">
        <v>67</v>
      </c>
      <c r="B3">
        <v>5</v>
      </c>
      <c r="C3">
        <v>17641</v>
      </c>
      <c r="D3" s="11">
        <v>3.7268518518518519E-3</v>
      </c>
      <c r="E3" s="11"/>
    </row>
    <row r="4" spans="1:6" ht="14.4">
      <c r="A4" s="2" t="s">
        <v>68</v>
      </c>
      <c r="B4">
        <v>5</v>
      </c>
      <c r="C4">
        <v>148230</v>
      </c>
      <c r="D4" s="11">
        <v>3.8078703703703703E-3</v>
      </c>
      <c r="E4" s="11"/>
      <c r="F4" t="s">
        <v>69</v>
      </c>
    </row>
    <row r="5" spans="1:6" ht="14.4">
      <c r="A5" s="2" t="s">
        <v>70</v>
      </c>
      <c r="B5">
        <v>5</v>
      </c>
      <c r="C5">
        <v>15486</v>
      </c>
      <c r="D5" s="11">
        <v>3.8310185185185183E-3</v>
      </c>
      <c r="E5" s="12">
        <v>4.8611111111111112E-2</v>
      </c>
      <c r="F5" t="s">
        <v>71</v>
      </c>
    </row>
    <row r="6" spans="1:6" ht="14.4">
      <c r="A6" s="2" t="s">
        <v>72</v>
      </c>
      <c r="B6">
        <v>5</v>
      </c>
      <c r="C6">
        <v>471007</v>
      </c>
      <c r="D6" s="11">
        <v>3.8310185185185183E-3</v>
      </c>
      <c r="F6" t="s">
        <v>73</v>
      </c>
    </row>
    <row r="7" spans="1:6" ht="14.4">
      <c r="A7" s="2" t="s">
        <v>74</v>
      </c>
      <c r="B7">
        <v>5</v>
      </c>
      <c r="C7">
        <v>14942</v>
      </c>
      <c r="D7" s="11">
        <v>3.8310185185185183E-3</v>
      </c>
      <c r="F7" t="s">
        <v>75</v>
      </c>
    </row>
    <row r="8" spans="1:6" ht="14.4">
      <c r="A8" s="2" t="s">
        <v>76</v>
      </c>
      <c r="B8">
        <v>5</v>
      </c>
      <c r="C8">
        <v>402490</v>
      </c>
      <c r="D8" s="11">
        <v>3.8310185185185183E-3</v>
      </c>
    </row>
    <row r="9" spans="1:6" ht="14.4">
      <c r="A9" s="2" t="s">
        <v>77</v>
      </c>
      <c r="B9">
        <v>5</v>
      </c>
      <c r="C9">
        <v>241098</v>
      </c>
      <c r="D9" s="11">
        <v>3.8310185185185183E-3</v>
      </c>
      <c r="F9" t="s">
        <v>78</v>
      </c>
    </row>
    <row r="10" spans="1:6" ht="14.4">
      <c r="A10" s="2" t="s">
        <v>79</v>
      </c>
      <c r="B10">
        <v>5</v>
      </c>
      <c r="C10">
        <v>312787</v>
      </c>
      <c r="D10" s="11">
        <v>3.8310185185185183E-3</v>
      </c>
      <c r="F10" t="s">
        <v>80</v>
      </c>
    </row>
    <row r="11" spans="1:6" ht="14.4">
      <c r="A11" s="2" t="s">
        <v>81</v>
      </c>
      <c r="B11">
        <v>5</v>
      </c>
      <c r="C11">
        <v>20249</v>
      </c>
      <c r="D11" s="11">
        <v>3.8310185185185183E-3</v>
      </c>
    </row>
    <row r="12" spans="1:6" ht="14.4">
      <c r="A12" s="2" t="s">
        <v>82</v>
      </c>
      <c r="B12">
        <v>5</v>
      </c>
      <c r="C12">
        <v>182013</v>
      </c>
      <c r="D12" s="11">
        <v>3.8310185185185183E-3</v>
      </c>
    </row>
    <row r="13" spans="1:6" ht="14.4">
      <c r="A13" s="2" t="s">
        <v>83</v>
      </c>
      <c r="B13">
        <v>5</v>
      </c>
      <c r="C13">
        <v>21735</v>
      </c>
      <c r="D13" s="11">
        <v>3.8310185185185183E-3</v>
      </c>
    </row>
    <row r="14" spans="1:6" ht="14.4">
      <c r="A14" s="2" t="s">
        <v>84</v>
      </c>
      <c r="B14">
        <v>5</v>
      </c>
      <c r="C14">
        <v>25959</v>
      </c>
      <c r="D14" s="11">
        <v>3.8310185185185183E-3</v>
      </c>
    </row>
    <row r="15" spans="1:6" ht="14.4">
      <c r="A15" s="2" t="s">
        <v>85</v>
      </c>
      <c r="B15">
        <v>5</v>
      </c>
      <c r="C15">
        <v>22391</v>
      </c>
      <c r="D15" s="11">
        <v>3.8310185185185183E-3</v>
      </c>
    </row>
    <row r="16" spans="1:6" ht="14.4">
      <c r="A16" s="2" t="s">
        <v>86</v>
      </c>
      <c r="B16">
        <v>5</v>
      </c>
      <c r="C16">
        <v>1900</v>
      </c>
      <c r="D16" s="11">
        <v>3.8310185185185183E-3</v>
      </c>
      <c r="F16" t="s">
        <v>87</v>
      </c>
    </row>
    <row r="17" spans="1:6" ht="14.4">
      <c r="A17" s="2" t="s">
        <v>88</v>
      </c>
      <c r="B17">
        <v>5</v>
      </c>
      <c r="C17">
        <v>95463</v>
      </c>
      <c r="D17" s="11">
        <v>3.8310185185185183E-3</v>
      </c>
    </row>
    <row r="18" spans="1:6" ht="14.4">
      <c r="A18" s="2" t="s">
        <v>89</v>
      </c>
      <c r="B18">
        <v>5</v>
      </c>
      <c r="C18">
        <v>37806</v>
      </c>
      <c r="D18" s="11">
        <v>3.8310185185185183E-3</v>
      </c>
    </row>
    <row r="19" spans="1:6" ht="14.4">
      <c r="A19" s="2" t="s">
        <v>90</v>
      </c>
      <c r="B19">
        <v>5</v>
      </c>
      <c r="C19">
        <v>50431</v>
      </c>
      <c r="D19" s="11">
        <v>3.8310185185185183E-3</v>
      </c>
    </row>
    <row r="20" spans="1:6" ht="14.4">
      <c r="A20" s="2" t="s">
        <v>91</v>
      </c>
      <c r="B20">
        <v>5</v>
      </c>
      <c r="C20">
        <v>43971</v>
      </c>
      <c r="D20" s="11">
        <v>3.8310185185185183E-3</v>
      </c>
      <c r="F20" t="s">
        <v>92</v>
      </c>
    </row>
    <row r="21" spans="1:6" ht="14.4">
      <c r="A21" s="2" t="s">
        <v>93</v>
      </c>
      <c r="B21">
        <v>5</v>
      </c>
      <c r="C21">
        <v>6392</v>
      </c>
      <c r="D21" s="11">
        <v>3.5069444444444445E-3</v>
      </c>
      <c r="E21" s="12">
        <v>4.8611111111111112E-2</v>
      </c>
    </row>
    <row r="22" spans="1:6" ht="14.4">
      <c r="A22" s="2" t="s">
        <v>94</v>
      </c>
      <c r="B22">
        <v>5</v>
      </c>
      <c r="C22">
        <v>50037</v>
      </c>
      <c r="D22" s="11">
        <v>3.8310185185185183E-3</v>
      </c>
      <c r="E22" s="12">
        <v>4.8611111111111112E-2</v>
      </c>
    </row>
    <row r="23" spans="1:6" ht="14.4">
      <c r="A23" s="2" t="s">
        <v>95</v>
      </c>
      <c r="B23">
        <v>5</v>
      </c>
      <c r="C23">
        <v>15228</v>
      </c>
      <c r="D23" s="11">
        <v>3.6689814814814814E-3</v>
      </c>
      <c r="E23" s="12">
        <v>4.8611111111111112E-2</v>
      </c>
    </row>
    <row r="24" spans="1:6" ht="14.4">
      <c r="A24" s="2" t="s">
        <v>96</v>
      </c>
      <c r="B24">
        <v>5</v>
      </c>
      <c r="C24">
        <v>28444</v>
      </c>
      <c r="D24" s="11">
        <v>3.8310185185185183E-3</v>
      </c>
      <c r="E24" s="12">
        <v>4.8611111111111112E-2</v>
      </c>
    </row>
    <row r="25" spans="1:6" ht="14.4">
      <c r="A25" s="2" t="s">
        <v>97</v>
      </c>
      <c r="B25">
        <v>5</v>
      </c>
      <c r="C25">
        <v>20653</v>
      </c>
      <c r="D25" s="11">
        <v>3.8310185185185183E-3</v>
      </c>
      <c r="E25" s="12">
        <v>4.8611111111111112E-2</v>
      </c>
    </row>
    <row r="26" spans="1:6" ht="14.4">
      <c r="A26" s="2" t="s">
        <v>98</v>
      </c>
      <c r="B26">
        <v>5</v>
      </c>
      <c r="C26">
        <v>12062</v>
      </c>
      <c r="D26" s="11">
        <v>3.8310185185185183E-3</v>
      </c>
      <c r="E26" s="12">
        <v>4.8611111111111112E-2</v>
      </c>
    </row>
    <row r="27" spans="1:6" ht="14.4">
      <c r="A27" s="2" t="s">
        <v>99</v>
      </c>
      <c r="B27">
        <v>1</v>
      </c>
      <c r="D27" s="11"/>
      <c r="E27" s="12"/>
      <c r="F27" t="s">
        <v>100</v>
      </c>
    </row>
    <row r="28" spans="1:6" ht="14.4">
      <c r="A28" s="2" t="s">
        <v>101</v>
      </c>
      <c r="B28">
        <v>1</v>
      </c>
      <c r="C28">
        <v>8195</v>
      </c>
      <c r="D28" s="11"/>
      <c r="E28" s="12"/>
      <c r="F28" t="s">
        <v>102</v>
      </c>
    </row>
    <row r="29" spans="1:6" ht="14.4">
      <c r="A29" s="2" t="s">
        <v>103</v>
      </c>
      <c r="B29">
        <v>5</v>
      </c>
      <c r="D29" s="11"/>
      <c r="E29" s="12"/>
      <c r="F29" t="s">
        <v>104</v>
      </c>
    </row>
    <row r="30" spans="1:6" ht="14.4">
      <c r="A30" s="2" t="s">
        <v>105</v>
      </c>
      <c r="B30">
        <v>5</v>
      </c>
      <c r="D30" s="11"/>
      <c r="E30" s="12"/>
      <c r="F30" t="s">
        <v>106</v>
      </c>
    </row>
    <row r="31" spans="1:6" ht="14.4">
      <c r="A31" s="2" t="s">
        <v>107</v>
      </c>
      <c r="B31">
        <v>5</v>
      </c>
      <c r="C31">
        <v>7578</v>
      </c>
      <c r="D31" s="11">
        <v>3.8310185185185183E-3</v>
      </c>
      <c r="E31" s="12">
        <v>4.8611111111111112E-2</v>
      </c>
    </row>
    <row r="32" spans="1:6" ht="15" customHeight="1">
      <c r="A32" s="2" t="s">
        <v>108</v>
      </c>
      <c r="B32">
        <v>5</v>
      </c>
      <c r="F32" t="s">
        <v>104</v>
      </c>
    </row>
    <row r="33" spans="1:6" ht="15" customHeight="1">
      <c r="A33" s="2" t="s">
        <v>109</v>
      </c>
      <c r="B33">
        <v>5</v>
      </c>
      <c r="C33">
        <v>2143</v>
      </c>
      <c r="D33" s="11">
        <v>3.8310185185185183E-3</v>
      </c>
      <c r="E33" s="12">
        <v>4.8611111111111112E-2</v>
      </c>
    </row>
    <row r="34" spans="1:6" ht="15" customHeight="1">
      <c r="A34" s="2" t="s">
        <v>110</v>
      </c>
      <c r="B34">
        <v>5</v>
      </c>
      <c r="F34" t="s">
        <v>106</v>
      </c>
    </row>
    <row r="35" spans="1:6" ht="15" customHeight="1">
      <c r="A35" s="2" t="s">
        <v>111</v>
      </c>
      <c r="B35">
        <v>5</v>
      </c>
      <c r="C35">
        <v>2106</v>
      </c>
      <c r="D35" s="11">
        <v>3.8310185185185183E-3</v>
      </c>
    </row>
    <row r="36" spans="1:6" ht="15" customHeight="1">
      <c r="A36" s="2" t="s">
        <v>112</v>
      </c>
      <c r="B36">
        <v>1</v>
      </c>
      <c r="C36">
        <v>2596</v>
      </c>
      <c r="F36" t="s">
        <v>113</v>
      </c>
    </row>
    <row r="37" spans="1:6" ht="15" customHeight="1">
      <c r="A37" s="2" t="s">
        <v>114</v>
      </c>
      <c r="B37">
        <v>5</v>
      </c>
      <c r="F37" t="s">
        <v>115</v>
      </c>
    </row>
    <row r="38" spans="1:6" ht="15" customHeight="1">
      <c r="A38" s="2" t="s">
        <v>116</v>
      </c>
      <c r="B38">
        <v>5</v>
      </c>
      <c r="C38">
        <v>17882</v>
      </c>
      <c r="D38" s="11">
        <v>3.8310185185185183E-3</v>
      </c>
    </row>
    <row r="39" spans="1:6" ht="15" customHeight="1">
      <c r="A39" s="2" t="s">
        <v>117</v>
      </c>
      <c r="B39">
        <v>1</v>
      </c>
      <c r="C39">
        <v>1790</v>
      </c>
      <c r="D39" s="11">
        <v>7.407407407407407E-4</v>
      </c>
      <c r="F39" t="s">
        <v>118</v>
      </c>
    </row>
    <row r="40" spans="1:6" ht="15" customHeight="1">
      <c r="A40" s="2" t="s">
        <v>119</v>
      </c>
      <c r="B40">
        <v>5</v>
      </c>
      <c r="C40">
        <v>11106</v>
      </c>
      <c r="D40" s="11">
        <v>3.8310185185185183E-3</v>
      </c>
    </row>
    <row r="41" spans="1:6" ht="15" customHeight="1">
      <c r="A41" s="2" t="s">
        <v>120</v>
      </c>
      <c r="B41">
        <v>1</v>
      </c>
      <c r="C41">
        <v>3945</v>
      </c>
      <c r="F41" t="s">
        <v>118</v>
      </c>
    </row>
    <row r="42" spans="1:6" ht="15" customHeight="1">
      <c r="A42" s="2" t="s">
        <v>121</v>
      </c>
      <c r="B42">
        <v>5</v>
      </c>
      <c r="C42">
        <v>17080</v>
      </c>
      <c r="D42" s="11">
        <v>3.8310185185185183E-3</v>
      </c>
    </row>
    <row r="43" spans="1:6" ht="15" customHeight="1">
      <c r="A43" s="2" t="s">
        <v>122</v>
      </c>
      <c r="B43">
        <v>1</v>
      </c>
      <c r="C43">
        <v>1111</v>
      </c>
      <c r="D43" s="11">
        <v>7.407407407407407E-4</v>
      </c>
      <c r="F43" t="s">
        <v>118</v>
      </c>
    </row>
    <row r="44" spans="1:6" ht="15" customHeight="1">
      <c r="A44" s="2" t="s">
        <v>123</v>
      </c>
      <c r="B44">
        <v>5</v>
      </c>
      <c r="C44">
        <v>8098</v>
      </c>
      <c r="D44" s="11">
        <v>3.8310185185185183E-3</v>
      </c>
    </row>
    <row r="45" spans="1:6" ht="15" customHeight="1">
      <c r="A45" s="2" t="s">
        <v>124</v>
      </c>
      <c r="B45">
        <v>1</v>
      </c>
      <c r="C45">
        <v>5273</v>
      </c>
      <c r="D45" s="11">
        <v>7.407407407407407E-4</v>
      </c>
      <c r="F45" t="s">
        <v>118</v>
      </c>
    </row>
    <row r="46" spans="1:6" ht="15" customHeight="1">
      <c r="A46" s="2" t="s">
        <v>125</v>
      </c>
      <c r="B46">
        <v>5</v>
      </c>
      <c r="C46">
        <v>23402</v>
      </c>
      <c r="D46" s="11">
        <v>3.6574074074074074E-3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BC44E-D2F3-4381-BE8B-A8767F6B9004}">
  <dimension ref="A1:H25"/>
  <sheetViews>
    <sheetView workbookViewId="0">
      <pane xSplit="2" ySplit="1" topLeftCell="D2" activePane="bottomRight" state="frozen"/>
      <selection pane="topRight"/>
      <selection pane="bottomLeft"/>
      <selection pane="bottomRight" activeCell="B17" sqref="B17"/>
    </sheetView>
  </sheetViews>
  <sheetFormatPr defaultRowHeight="14.4"/>
  <cols>
    <col min="1" max="1" width="46.5546875" bestFit="1" customWidth="1"/>
    <col min="2" max="2" width="14.109375" style="80" customWidth="1"/>
    <col min="3" max="3" width="7.6640625" bestFit="1" customWidth="1"/>
    <col min="4" max="4" width="14.33203125" bestFit="1" customWidth="1"/>
    <col min="5" max="5" width="15" style="16" bestFit="1" customWidth="1"/>
    <col min="6" max="6" width="20.33203125" bestFit="1" customWidth="1"/>
    <col min="7" max="7" width="16.88671875" bestFit="1" customWidth="1"/>
    <col min="8" max="8" width="74.44140625" bestFit="1" customWidth="1"/>
  </cols>
  <sheetData>
    <row r="1" spans="1:8">
      <c r="A1" s="43" t="s">
        <v>61</v>
      </c>
      <c r="B1" s="79" t="s">
        <v>126</v>
      </c>
      <c r="C1" s="23" t="s">
        <v>63</v>
      </c>
      <c r="D1" s="23" t="s">
        <v>127</v>
      </c>
      <c r="E1" s="44" t="s">
        <v>128</v>
      </c>
      <c r="F1" s="23" t="s">
        <v>9</v>
      </c>
      <c r="G1" s="23" t="s">
        <v>129</v>
      </c>
      <c r="H1" s="23" t="s">
        <v>66</v>
      </c>
    </row>
    <row r="2" spans="1:8">
      <c r="A2" t="s">
        <v>67</v>
      </c>
      <c r="B2" s="80" t="s">
        <v>130</v>
      </c>
      <c r="C2">
        <v>17641</v>
      </c>
      <c r="D2" s="11">
        <v>3.7268518518518519E-3</v>
      </c>
      <c r="E2" s="16">
        <v>1</v>
      </c>
      <c r="F2" s="69">
        <v>100</v>
      </c>
      <c r="G2" s="65">
        <f>1/(F2*E2)</f>
        <v>0.01</v>
      </c>
    </row>
    <row r="3" spans="1:8">
      <c r="A3" s="2" t="s">
        <v>93</v>
      </c>
      <c r="B3" s="81" t="s">
        <v>131</v>
      </c>
      <c r="C3">
        <v>6392</v>
      </c>
      <c r="D3" s="11">
        <v>3.5069444444444445E-3</v>
      </c>
      <c r="E3" s="16">
        <v>0.1</v>
      </c>
      <c r="F3" s="69">
        <v>76</v>
      </c>
      <c r="G3" s="65">
        <f t="shared" ref="G3:G25" si="0">1/(F3*E3)</f>
        <v>0.13157894736842105</v>
      </c>
    </row>
    <row r="4" spans="1:8">
      <c r="A4" s="2" t="s">
        <v>70</v>
      </c>
      <c r="B4" s="81" t="s">
        <v>132</v>
      </c>
      <c r="C4">
        <v>15486</v>
      </c>
      <c r="D4" s="11">
        <v>3.8310185185185183E-3</v>
      </c>
      <c r="E4" s="16">
        <v>0.1</v>
      </c>
      <c r="F4" s="69">
        <v>76.92307692307692</v>
      </c>
      <c r="G4" s="65">
        <f t="shared" si="0"/>
        <v>0.13</v>
      </c>
      <c r="H4" t="s">
        <v>237</v>
      </c>
    </row>
    <row r="5" spans="1:8">
      <c r="A5" s="2" t="s">
        <v>94</v>
      </c>
      <c r="B5" s="81" t="s">
        <v>133</v>
      </c>
      <c r="C5">
        <v>50037</v>
      </c>
      <c r="D5" s="11">
        <v>3.8310185185185183E-3</v>
      </c>
      <c r="E5" s="16">
        <v>0.1</v>
      </c>
      <c r="F5" s="69">
        <v>80</v>
      </c>
      <c r="G5" s="65">
        <f t="shared" si="0"/>
        <v>0.125</v>
      </c>
    </row>
    <row r="6" spans="1:8">
      <c r="A6" s="2" t="s">
        <v>74</v>
      </c>
      <c r="B6" s="81" t="s">
        <v>134</v>
      </c>
      <c r="C6">
        <v>14942</v>
      </c>
      <c r="D6" s="11">
        <v>3.8310185185185183E-3</v>
      </c>
      <c r="E6" s="16">
        <v>1</v>
      </c>
      <c r="F6" s="69">
        <v>46.511627906976742</v>
      </c>
      <c r="G6" s="65">
        <f t="shared" si="0"/>
        <v>2.1500000000000002E-2</v>
      </c>
      <c r="H6" t="s">
        <v>75</v>
      </c>
    </row>
    <row r="7" spans="1:8">
      <c r="A7" s="2" t="s">
        <v>95</v>
      </c>
      <c r="B7" s="81" t="s">
        <v>135</v>
      </c>
      <c r="C7">
        <v>15228</v>
      </c>
      <c r="D7" s="11">
        <v>3.6689814814814814E-3</v>
      </c>
      <c r="E7" s="16">
        <v>0.1</v>
      </c>
      <c r="F7" s="69">
        <v>80</v>
      </c>
      <c r="G7" s="65">
        <f t="shared" si="0"/>
        <v>0.125</v>
      </c>
    </row>
    <row r="8" spans="1:8">
      <c r="A8" s="2" t="s">
        <v>96</v>
      </c>
      <c r="B8" s="81" t="s">
        <v>136</v>
      </c>
      <c r="C8">
        <v>28444</v>
      </c>
      <c r="D8" s="11">
        <v>3.8310185185185183E-3</v>
      </c>
      <c r="E8" s="16">
        <v>0.1</v>
      </c>
      <c r="F8" s="69">
        <v>80</v>
      </c>
      <c r="G8" s="65">
        <f t="shared" si="0"/>
        <v>0.125</v>
      </c>
    </row>
    <row r="9" spans="1:8">
      <c r="A9" s="2" t="s">
        <v>137</v>
      </c>
      <c r="B9" s="81" t="s">
        <v>138</v>
      </c>
      <c r="C9">
        <v>36094</v>
      </c>
      <c r="D9" s="11">
        <v>3.8310185185185183E-3</v>
      </c>
      <c r="E9" s="16">
        <v>0.1</v>
      </c>
      <c r="F9" s="69">
        <v>80</v>
      </c>
      <c r="G9" s="65">
        <f t="shared" si="0"/>
        <v>0.125</v>
      </c>
    </row>
    <row r="10" spans="1:8">
      <c r="A10" s="2" t="s">
        <v>81</v>
      </c>
      <c r="B10" s="81" t="s">
        <v>139</v>
      </c>
      <c r="C10">
        <v>20249</v>
      </c>
      <c r="D10" s="11">
        <v>3.8310185185185183E-3</v>
      </c>
      <c r="E10" s="16">
        <v>1</v>
      </c>
      <c r="F10" s="69">
        <v>40</v>
      </c>
      <c r="G10" s="65">
        <f t="shared" si="0"/>
        <v>2.5000000000000001E-2</v>
      </c>
    </row>
    <row r="11" spans="1:8">
      <c r="A11" s="2" t="s">
        <v>97</v>
      </c>
      <c r="B11" s="81" t="s">
        <v>140</v>
      </c>
      <c r="C11">
        <v>20653</v>
      </c>
      <c r="D11" s="11">
        <v>3.8310185185185183E-3</v>
      </c>
      <c r="E11" s="16">
        <v>0.1</v>
      </c>
      <c r="F11" s="69">
        <v>74.074074074074076</v>
      </c>
      <c r="G11" s="65">
        <f t="shared" si="0"/>
        <v>0.13499999999999998</v>
      </c>
    </row>
    <row r="12" spans="1:8">
      <c r="A12" s="2" t="s">
        <v>83</v>
      </c>
      <c r="B12" s="81" t="s">
        <v>141</v>
      </c>
      <c r="C12">
        <v>21735</v>
      </c>
      <c r="D12" s="11">
        <v>3.8310185185185183E-3</v>
      </c>
      <c r="E12" s="16">
        <v>1</v>
      </c>
      <c r="F12" s="69">
        <v>80</v>
      </c>
      <c r="G12" s="65">
        <f t="shared" si="0"/>
        <v>1.2500000000000001E-2</v>
      </c>
    </row>
    <row r="13" spans="1:8">
      <c r="A13" s="2" t="s">
        <v>84</v>
      </c>
      <c r="B13" s="81" t="s">
        <v>142</v>
      </c>
      <c r="C13">
        <v>25959</v>
      </c>
      <c r="D13" s="11">
        <v>3.8310185185185183E-3</v>
      </c>
      <c r="E13" s="16">
        <v>1</v>
      </c>
      <c r="F13" s="69">
        <v>80</v>
      </c>
      <c r="G13" s="65">
        <f t="shared" si="0"/>
        <v>1.2500000000000001E-2</v>
      </c>
    </row>
    <row r="14" spans="1:8">
      <c r="A14" s="2" t="s">
        <v>85</v>
      </c>
      <c r="B14" s="81" t="s">
        <v>143</v>
      </c>
      <c r="C14">
        <v>22391</v>
      </c>
      <c r="D14" s="11">
        <v>3.8310185185185183E-3</v>
      </c>
      <c r="E14" s="16">
        <v>1</v>
      </c>
      <c r="F14" s="69">
        <v>80</v>
      </c>
      <c r="G14" s="65">
        <f t="shared" si="0"/>
        <v>1.2500000000000001E-2</v>
      </c>
    </row>
    <row r="15" spans="1:8">
      <c r="A15" s="2" t="s">
        <v>86</v>
      </c>
      <c r="B15" s="81" t="s">
        <v>144</v>
      </c>
      <c r="C15">
        <v>1900</v>
      </c>
      <c r="D15" s="11">
        <v>3.8310185185185183E-3</v>
      </c>
      <c r="E15" s="16">
        <v>1</v>
      </c>
      <c r="F15" s="69">
        <v>80</v>
      </c>
      <c r="G15" s="65">
        <f t="shared" si="0"/>
        <v>1.2500000000000001E-2</v>
      </c>
      <c r="H15" t="s">
        <v>87</v>
      </c>
    </row>
    <row r="16" spans="1:8">
      <c r="A16" s="2" t="s">
        <v>145</v>
      </c>
      <c r="B16" s="81" t="s">
        <v>146</v>
      </c>
      <c r="C16">
        <v>12062</v>
      </c>
      <c r="D16" s="11">
        <v>3.8310185185185183E-3</v>
      </c>
      <c r="E16" s="16">
        <v>0.1</v>
      </c>
      <c r="F16" s="69">
        <v>80</v>
      </c>
      <c r="G16" s="65">
        <f t="shared" si="0"/>
        <v>0.125</v>
      </c>
    </row>
    <row r="17" spans="1:7" s="13" customFormat="1">
      <c r="A17" s="49" t="s">
        <v>89</v>
      </c>
      <c r="B17" s="82" t="s">
        <v>147</v>
      </c>
      <c r="C17" s="13">
        <v>37806</v>
      </c>
      <c r="D17" s="50">
        <v>3.8310185185185183E-3</v>
      </c>
      <c r="E17" s="51">
        <v>1</v>
      </c>
      <c r="F17" s="70">
        <v>80</v>
      </c>
      <c r="G17" s="66">
        <f t="shared" si="0"/>
        <v>1.2500000000000001E-2</v>
      </c>
    </row>
    <row r="18" spans="1:7">
      <c r="A18" s="2" t="s">
        <v>148</v>
      </c>
      <c r="B18" s="81" t="s">
        <v>149</v>
      </c>
      <c r="C18">
        <v>7578</v>
      </c>
      <c r="D18" s="11">
        <v>3.8310185185185183E-3</v>
      </c>
      <c r="E18" s="16">
        <v>0.1</v>
      </c>
      <c r="F18" s="69">
        <v>80</v>
      </c>
      <c r="G18" s="65">
        <f t="shared" si="0"/>
        <v>0.125</v>
      </c>
    </row>
    <row r="19" spans="1:7" s="57" customFormat="1">
      <c r="A19" s="56" t="s">
        <v>109</v>
      </c>
      <c r="B19" s="83" t="s">
        <v>150</v>
      </c>
      <c r="C19" s="57">
        <v>2143</v>
      </c>
      <c r="D19" s="58">
        <v>3.8310185185185183E-3</v>
      </c>
      <c r="E19" s="59">
        <v>0.1</v>
      </c>
      <c r="F19" s="71">
        <v>80</v>
      </c>
      <c r="G19" s="67">
        <f t="shared" si="0"/>
        <v>0.125</v>
      </c>
    </row>
    <row r="20" spans="1:7" s="57" customFormat="1">
      <c r="A20" s="56" t="s">
        <v>111</v>
      </c>
      <c r="B20" s="83" t="s">
        <v>151</v>
      </c>
      <c r="C20" s="57">
        <v>2106</v>
      </c>
      <c r="D20" s="58">
        <v>3.8310185185185183E-3</v>
      </c>
      <c r="E20" s="59">
        <v>0.1</v>
      </c>
      <c r="F20" s="71">
        <v>80</v>
      </c>
      <c r="G20" s="67">
        <f t="shared" si="0"/>
        <v>0.125</v>
      </c>
    </row>
    <row r="21" spans="1:7" s="57" customFormat="1">
      <c r="A21" s="56" t="s">
        <v>116</v>
      </c>
      <c r="B21" s="83" t="s">
        <v>152</v>
      </c>
      <c r="C21" s="57">
        <v>17882</v>
      </c>
      <c r="D21" s="58">
        <v>3.8310185185185183E-3</v>
      </c>
      <c r="E21" s="59">
        <v>1</v>
      </c>
      <c r="F21" s="71">
        <v>80</v>
      </c>
      <c r="G21" s="67">
        <f t="shared" si="0"/>
        <v>1.2500000000000001E-2</v>
      </c>
    </row>
    <row r="22" spans="1:7" s="57" customFormat="1">
      <c r="A22" s="56" t="s">
        <v>119</v>
      </c>
      <c r="B22" s="83" t="s">
        <v>153</v>
      </c>
      <c r="C22" s="57">
        <v>11106</v>
      </c>
      <c r="D22" s="58">
        <v>3.8310185185185183E-3</v>
      </c>
      <c r="E22" s="59">
        <v>1</v>
      </c>
      <c r="F22" s="71">
        <v>80</v>
      </c>
      <c r="G22" s="67">
        <f t="shared" si="0"/>
        <v>1.2500000000000001E-2</v>
      </c>
    </row>
    <row r="23" spans="1:7" s="57" customFormat="1">
      <c r="A23" s="56" t="s">
        <v>121</v>
      </c>
      <c r="B23" s="83" t="s">
        <v>154</v>
      </c>
      <c r="C23" s="57">
        <v>17080</v>
      </c>
      <c r="D23" s="58">
        <v>3.8310185185185183E-3</v>
      </c>
      <c r="E23" s="59">
        <v>1</v>
      </c>
      <c r="F23" s="71">
        <v>80</v>
      </c>
      <c r="G23" s="67">
        <f t="shared" si="0"/>
        <v>1.2500000000000001E-2</v>
      </c>
    </row>
    <row r="24" spans="1:7" s="53" customFormat="1">
      <c r="A24" s="52" t="s">
        <v>123</v>
      </c>
      <c r="B24" s="84" t="s">
        <v>155</v>
      </c>
      <c r="C24" s="53">
        <v>8098</v>
      </c>
      <c r="D24" s="54">
        <v>3.8310185185185183E-3</v>
      </c>
      <c r="E24" s="55">
        <v>1</v>
      </c>
      <c r="F24" s="72">
        <v>80</v>
      </c>
      <c r="G24" s="68">
        <f t="shared" si="0"/>
        <v>1.2500000000000001E-2</v>
      </c>
    </row>
    <row r="25" spans="1:7" s="53" customFormat="1">
      <c r="A25" s="52" t="s">
        <v>125</v>
      </c>
      <c r="B25" s="84" t="s">
        <v>156</v>
      </c>
      <c r="C25" s="53">
        <v>23402</v>
      </c>
      <c r="D25" s="54">
        <v>3.6574074074074074E-3</v>
      </c>
      <c r="E25" s="55">
        <v>1</v>
      </c>
      <c r="F25" s="72">
        <v>80</v>
      </c>
      <c r="G25" s="68">
        <f t="shared" si="0"/>
        <v>1.2500000000000001E-2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D30DF-5169-459F-A5FF-9F6DF7D8E818}">
  <dimension ref="A1:GK82"/>
  <sheetViews>
    <sheetView tabSelected="1" workbookViewId="0">
      <pane xSplit="3" ySplit="2" topLeftCell="D3" activePane="bottomRight" state="frozen"/>
      <selection pane="topRight"/>
      <selection pane="bottomLeft"/>
      <selection pane="bottomRight" activeCell="B24" sqref="B24"/>
    </sheetView>
  </sheetViews>
  <sheetFormatPr defaultColWidth="9.109375" defaultRowHeight="15" customHeight="1"/>
  <cols>
    <col min="1" max="1" width="46.6640625" style="74" customWidth="1"/>
    <col min="2" max="2" width="15.5546875" style="22" customWidth="1"/>
    <col min="3" max="3" width="12.109375" style="22" customWidth="1"/>
    <col min="4" max="4" width="19.5546875" style="22" bestFit="1" customWidth="1"/>
    <col min="5" max="5" width="12.6640625" style="25" bestFit="1" customWidth="1"/>
    <col min="6" max="6" width="18.44140625" style="22" bestFit="1" customWidth="1"/>
    <col min="7" max="7" width="22.33203125" style="22" bestFit="1" customWidth="1"/>
    <col min="8" max="8" width="28.5546875" style="22" bestFit="1" customWidth="1"/>
    <col min="9" max="9" width="13" style="25" bestFit="1" customWidth="1"/>
    <col min="10" max="10" width="18.44140625" style="22" bestFit="1" customWidth="1"/>
    <col min="11" max="11" width="22.88671875" style="22" bestFit="1" customWidth="1"/>
    <col min="12" max="12" width="31.6640625" style="22" bestFit="1" customWidth="1"/>
    <col min="13" max="13" width="31.6640625" style="22" customWidth="1"/>
    <col min="14" max="14" width="9.33203125" style="22" customWidth="1"/>
    <col min="15" max="15" width="13" style="25" bestFit="1" customWidth="1"/>
    <col min="16" max="16" width="18.44140625" style="22" bestFit="1" customWidth="1"/>
    <col min="17" max="17" width="22.44140625" style="22" bestFit="1" customWidth="1"/>
    <col min="18" max="18" width="30.44140625" style="22" bestFit="1" customWidth="1"/>
    <col min="19" max="19" width="9.44140625" style="26" customWidth="1"/>
    <col min="20" max="20" width="7.5546875" style="22" hidden="1" customWidth="1"/>
    <col min="21" max="21" width="13" style="25" bestFit="1" customWidth="1"/>
    <col min="22" max="22" width="18.44140625" style="22" bestFit="1" customWidth="1"/>
    <col min="23" max="23" width="22.44140625" style="22" bestFit="1" customWidth="1"/>
    <col min="24" max="24" width="31.6640625" style="22" bestFit="1" customWidth="1"/>
    <col min="25" max="25" width="9.109375" style="22" customWidth="1"/>
    <col min="26" max="26" width="12.6640625" style="25" bestFit="1" customWidth="1"/>
    <col min="27" max="27" width="18.44140625" style="22" bestFit="1" customWidth="1"/>
    <col min="28" max="28" width="22.44140625" style="22" bestFit="1" customWidth="1"/>
    <col min="29" max="29" width="31.6640625" style="22" bestFit="1" customWidth="1"/>
    <col min="30" max="30" width="12.5546875" style="22" bestFit="1" customWidth="1"/>
    <col min="31" max="31" width="13" style="25" bestFit="1" customWidth="1"/>
    <col min="32" max="32" width="18.44140625" style="22" bestFit="1" customWidth="1"/>
    <col min="33" max="33" width="22.44140625" style="22" bestFit="1" customWidth="1"/>
    <col min="34" max="34" width="31.6640625" style="22" bestFit="1" customWidth="1"/>
    <col min="35" max="35" width="12.5546875" style="22" bestFit="1" customWidth="1"/>
    <col min="36" max="36" width="13" style="25" bestFit="1" customWidth="1"/>
    <col min="37" max="37" width="18.44140625" style="22" bestFit="1" customWidth="1"/>
    <col min="38" max="38" width="21" style="22" bestFit="1" customWidth="1"/>
    <col min="39" max="39" width="31.6640625" style="22" bestFit="1" customWidth="1"/>
    <col min="40" max="40" width="8.6640625" style="22" customWidth="1"/>
    <col min="41" max="41" width="12.6640625" style="25" bestFit="1" customWidth="1"/>
    <col min="42" max="42" width="18.44140625" style="22" bestFit="1" customWidth="1"/>
    <col min="43" max="43" width="22.44140625" style="22" bestFit="1" customWidth="1"/>
    <col min="44" max="44" width="31.6640625" style="22" bestFit="1" customWidth="1"/>
    <col min="45" max="45" width="8.5546875" style="22" customWidth="1"/>
    <col min="46" max="46" width="12.6640625" style="25" bestFit="1" customWidth="1"/>
    <col min="47" max="47" width="18.44140625" style="22" bestFit="1" customWidth="1"/>
    <col min="48" max="48" width="20.33203125" style="22" customWidth="1"/>
    <col min="49" max="49" width="30.44140625" style="22" bestFit="1" customWidth="1"/>
    <col min="50" max="50" width="8.6640625" style="22" customWidth="1"/>
    <col min="51" max="51" width="12.6640625" style="25" bestFit="1" customWidth="1"/>
    <col min="52" max="52" width="18.44140625" style="22" bestFit="1" customWidth="1"/>
    <col min="53" max="53" width="21" style="22" customWidth="1"/>
    <col min="54" max="54" width="31.6640625" style="22" bestFit="1" customWidth="1"/>
    <col min="55" max="55" width="9" style="22" customWidth="1"/>
    <col min="56" max="56" width="12.6640625" style="25" bestFit="1" customWidth="1"/>
    <col min="57" max="57" width="18.44140625" style="22" bestFit="1" customWidth="1"/>
    <col min="58" max="58" width="22.44140625" style="22" bestFit="1" customWidth="1"/>
    <col min="59" max="59" width="31.6640625" style="22" bestFit="1" customWidth="1"/>
    <col min="60" max="60" width="12.5546875" style="22" bestFit="1" customWidth="1"/>
    <col min="61" max="61" width="12.6640625" style="25" bestFit="1" customWidth="1"/>
    <col min="62" max="62" width="18.44140625" style="22" bestFit="1" customWidth="1"/>
    <col min="63" max="63" width="22.44140625" style="22" bestFit="1" customWidth="1"/>
    <col min="64" max="64" width="31.6640625" style="22" bestFit="1" customWidth="1"/>
    <col min="65" max="65" width="8.6640625" style="22" customWidth="1"/>
    <col min="66" max="66" width="12.6640625" style="25" bestFit="1" customWidth="1"/>
    <col min="67" max="67" width="18.44140625" style="22" bestFit="1" customWidth="1"/>
    <col min="68" max="68" width="22.44140625" style="22" bestFit="1" customWidth="1"/>
    <col min="69" max="69" width="31.6640625" style="22" bestFit="1" customWidth="1"/>
    <col min="70" max="70" width="10.109375" style="22" customWidth="1"/>
    <col min="71" max="71" width="12.6640625" style="25" bestFit="1" customWidth="1"/>
    <col min="72" max="72" width="18.44140625" style="22" bestFit="1" customWidth="1"/>
    <col min="73" max="73" width="22.44140625" style="22" bestFit="1" customWidth="1"/>
    <col min="74" max="74" width="31.6640625" style="22" bestFit="1" customWidth="1"/>
    <col min="75" max="75" width="9.33203125" style="22" customWidth="1"/>
    <col min="76" max="76" width="12.6640625" style="25" bestFit="1" customWidth="1"/>
    <col min="77" max="77" width="18.44140625" style="22" bestFit="1" customWidth="1"/>
    <col min="78" max="78" width="22.44140625" style="22" bestFit="1" customWidth="1"/>
    <col min="79" max="79" width="31.6640625" style="22" bestFit="1" customWidth="1"/>
    <col min="80" max="80" width="9.88671875" style="26" customWidth="1"/>
    <col min="81" max="81" width="12.6640625" style="22" bestFit="1" customWidth="1"/>
    <col min="82" max="82" width="18.44140625" style="22" bestFit="1" customWidth="1"/>
    <col min="83" max="83" width="22.44140625" style="22" bestFit="1" customWidth="1"/>
    <col min="84" max="84" width="31.6640625" style="22" bestFit="1" customWidth="1"/>
    <col min="85" max="85" width="10.6640625" style="26" customWidth="1"/>
    <col min="86" max="86" width="12.6640625" style="22" bestFit="1" customWidth="1"/>
    <col min="87" max="87" width="18.44140625" style="22" bestFit="1" customWidth="1"/>
    <col min="88" max="88" width="22.44140625" style="22" bestFit="1" customWidth="1"/>
    <col min="89" max="89" width="31.6640625" style="22" bestFit="1" customWidth="1"/>
    <col min="90" max="90" width="9.109375" style="26" customWidth="1"/>
    <col min="91" max="91" width="12.6640625" style="22" bestFit="1" customWidth="1"/>
    <col min="92" max="92" width="21" style="22" customWidth="1"/>
    <col min="93" max="93" width="22.44140625" style="22" bestFit="1" customWidth="1"/>
    <col min="94" max="94" width="31.6640625" style="22" bestFit="1" customWidth="1"/>
    <col min="95" max="95" width="8.44140625" style="26" customWidth="1"/>
    <col min="96" max="96" width="12.6640625" style="22" bestFit="1" customWidth="1"/>
    <col min="97" max="97" width="18.44140625" style="22" bestFit="1" customWidth="1"/>
    <col min="98" max="98" width="22.44140625" style="22" bestFit="1" customWidth="1"/>
    <col min="99" max="99" width="31.6640625" style="22" bestFit="1" customWidth="1"/>
    <col min="100" max="100" width="8.88671875" style="26" customWidth="1"/>
    <col min="101" max="101" width="15" style="22" customWidth="1"/>
    <col min="102" max="102" width="18.44140625" style="22" bestFit="1" customWidth="1"/>
    <col min="103" max="103" width="22.44140625" style="22" bestFit="1" customWidth="1"/>
    <col min="104" max="104" width="31.6640625" style="22" bestFit="1" customWidth="1"/>
    <col min="105" max="105" width="9" style="26" customWidth="1"/>
    <col min="106" max="106" width="12.6640625" style="22" bestFit="1" customWidth="1"/>
    <col min="107" max="107" width="18.44140625" style="22" bestFit="1" customWidth="1"/>
    <col min="108" max="108" width="22.44140625" style="22" bestFit="1" customWidth="1"/>
    <col min="109" max="109" width="31.6640625" style="22" bestFit="1" customWidth="1"/>
    <col min="110" max="110" width="8.88671875" style="26" customWidth="1"/>
    <col min="111" max="111" width="12.6640625" style="22" bestFit="1" customWidth="1"/>
    <col min="112" max="112" width="18.44140625" style="22" bestFit="1" customWidth="1"/>
    <col min="113" max="113" width="22.44140625" style="22" bestFit="1" customWidth="1"/>
    <col min="114" max="114" width="31.6640625" style="22" bestFit="1" customWidth="1"/>
    <col min="115" max="115" width="8.33203125" style="26" customWidth="1"/>
    <col min="116" max="116" width="13.109375" style="22" customWidth="1"/>
    <col min="117" max="117" width="18.44140625" style="22" bestFit="1" customWidth="1"/>
    <col min="118" max="118" width="22.44140625" style="22" bestFit="1" customWidth="1"/>
    <col min="119" max="119" width="31.6640625" style="22" bestFit="1" customWidth="1"/>
    <col min="120" max="120" width="9.109375" style="26" customWidth="1"/>
    <col min="121" max="121" width="12.6640625" style="22" bestFit="1" customWidth="1"/>
    <col min="122" max="122" width="18.44140625" style="22" bestFit="1" customWidth="1"/>
    <col min="123" max="123" width="22.44140625" style="22" bestFit="1" customWidth="1"/>
    <col min="124" max="124" width="31.6640625" style="22" bestFit="1" customWidth="1"/>
    <col min="125" max="125" width="9.44140625" style="26" customWidth="1"/>
    <col min="126" max="126" width="12.6640625" style="22" bestFit="1" customWidth="1"/>
    <col min="127" max="127" width="18.44140625" style="22" bestFit="1" customWidth="1"/>
    <col min="128" max="128" width="22.44140625" style="22" bestFit="1" customWidth="1"/>
    <col min="129" max="129" width="31.6640625" style="22" bestFit="1" customWidth="1"/>
    <col min="130" max="130" width="8.88671875" style="26" customWidth="1"/>
    <col min="131" max="131" width="13" style="22" customWidth="1"/>
    <col min="132" max="132" width="18.109375" style="22" customWidth="1"/>
    <col min="133" max="133" width="22.44140625" style="22" bestFit="1" customWidth="1"/>
    <col min="134" max="134" width="31.6640625" style="22" bestFit="1" customWidth="1"/>
    <col min="135" max="135" width="8.88671875" style="26" customWidth="1"/>
    <col min="136" max="136" width="12.6640625" style="22" bestFit="1" customWidth="1"/>
    <col min="137" max="137" width="18.44140625" style="22" bestFit="1" customWidth="1"/>
    <col min="138" max="138" width="22.44140625" style="22" bestFit="1" customWidth="1"/>
    <col min="139" max="139" width="31.6640625" style="22" bestFit="1" customWidth="1"/>
    <col min="140" max="140" width="8.88671875" style="26" customWidth="1"/>
    <col min="141" max="141" width="13.109375" style="22" customWidth="1"/>
    <col min="142" max="142" width="18.44140625" style="22" bestFit="1" customWidth="1"/>
    <col min="143" max="143" width="22.44140625" style="22" bestFit="1" customWidth="1"/>
    <col min="144" max="144" width="30.44140625" style="22" bestFit="1" customWidth="1"/>
    <col min="145" max="145" width="8.88671875" style="26" customWidth="1"/>
    <col min="146" max="146" width="11.6640625" style="22" bestFit="1" customWidth="1"/>
    <col min="147" max="147" width="17.88671875" style="22" customWidth="1"/>
    <col min="148" max="148" width="18.5546875" style="22" customWidth="1"/>
    <col min="149" max="149" width="27.33203125" style="22" bestFit="1" customWidth="1"/>
    <col min="150" max="150" width="9.6640625" style="26" bestFit="1" customWidth="1"/>
    <col min="151" max="151" width="11.88671875" style="22" customWidth="1"/>
    <col min="152" max="152" width="17.5546875" style="22" customWidth="1"/>
    <col min="153" max="153" width="19.109375" style="22" customWidth="1"/>
    <col min="154" max="154" width="27.33203125" style="22" bestFit="1" customWidth="1"/>
    <col min="155" max="155" width="8.6640625" style="22" customWidth="1"/>
    <col min="156" max="156" width="13.5546875" style="25" customWidth="1"/>
    <col min="157" max="157" width="26.33203125" style="22" customWidth="1"/>
    <col min="158" max="159" width="26.88671875" style="22" customWidth="1"/>
    <col min="160" max="160" width="10" style="22" customWidth="1"/>
    <col min="161" max="161" width="12.6640625" style="25" bestFit="1" customWidth="1"/>
    <col min="162" max="162" width="18.44140625" style="22" bestFit="1" customWidth="1"/>
    <col min="163" max="163" width="18.6640625" style="22" customWidth="1"/>
    <col min="164" max="164" width="27.33203125" style="22" bestFit="1" customWidth="1"/>
    <col min="165" max="165" width="8.44140625" style="26" customWidth="1"/>
    <col min="166" max="166" width="12.6640625" style="22" bestFit="1" customWidth="1"/>
    <col min="167" max="167" width="18.44140625" style="22" bestFit="1" customWidth="1"/>
    <col min="168" max="168" width="18.5546875" style="22" customWidth="1"/>
    <col min="169" max="169" width="27.33203125" style="22" bestFit="1" customWidth="1"/>
    <col min="170" max="170" width="8.88671875" style="26" customWidth="1"/>
    <col min="171" max="171" width="12.6640625" style="22" customWidth="1"/>
    <col min="172" max="172" width="20.6640625" style="22" customWidth="1"/>
    <col min="173" max="173" width="18.88671875" style="22" customWidth="1"/>
    <col min="174" max="174" width="27.33203125" style="22" bestFit="1" customWidth="1"/>
    <col min="175" max="175" width="8.88671875" style="22" customWidth="1"/>
    <col min="176" max="176" width="12.6640625" style="45" bestFit="1" customWidth="1"/>
    <col min="177" max="177" width="18.44140625" style="22" bestFit="1" customWidth="1"/>
    <col min="178" max="178" width="18" style="22" customWidth="1"/>
    <col min="179" max="179" width="27.33203125" style="22" bestFit="1" customWidth="1"/>
    <col min="180" max="180" width="9.33203125" style="26" customWidth="1"/>
    <col min="181" max="181" width="13.5546875" style="22" customWidth="1"/>
    <col min="182" max="182" width="18.44140625" style="22" customWidth="1"/>
    <col min="183" max="183" width="17.88671875" style="22" customWidth="1"/>
    <col min="184" max="184" width="27.33203125" style="22" bestFit="1" customWidth="1"/>
    <col min="185" max="185" width="9.109375" style="22" customWidth="1"/>
    <col min="186" max="186" width="17" style="25" customWidth="1"/>
    <col min="187" max="187" width="18.44140625" style="22" customWidth="1"/>
    <col min="188" max="188" width="26.88671875" style="22" customWidth="1"/>
    <col min="189" max="189" width="27.33203125" style="22" bestFit="1" customWidth="1"/>
    <col min="190" max="190" width="17" style="25" customWidth="1"/>
    <col min="191" max="191" width="20.5546875" style="22" customWidth="1"/>
    <col min="192" max="192" width="17.33203125" style="22" customWidth="1"/>
    <col min="193" max="193" width="27.33203125" style="26" bestFit="1" customWidth="1"/>
    <col min="194" max="16384" width="9.109375" style="22"/>
  </cols>
  <sheetData>
    <row r="1" spans="1:193" s="23" customFormat="1" ht="14.4">
      <c r="A1" s="73"/>
      <c r="E1" s="85" t="s">
        <v>157</v>
      </c>
      <c r="F1" s="86"/>
      <c r="G1" s="86"/>
      <c r="H1" s="87"/>
      <c r="I1" s="85" t="s">
        <v>158</v>
      </c>
      <c r="J1" s="86"/>
      <c r="K1" s="86"/>
      <c r="L1" s="86"/>
      <c r="M1" s="86"/>
      <c r="N1" s="87"/>
      <c r="O1" s="85" t="s">
        <v>159</v>
      </c>
      <c r="P1" s="86"/>
      <c r="Q1" s="86"/>
      <c r="R1" s="86"/>
      <c r="S1" s="87"/>
      <c r="U1" s="85" t="s">
        <v>160</v>
      </c>
      <c r="V1" s="86"/>
      <c r="W1" s="86"/>
      <c r="X1" s="86"/>
      <c r="Y1" s="87"/>
      <c r="Z1" s="85" t="s">
        <v>161</v>
      </c>
      <c r="AA1" s="86"/>
      <c r="AB1" s="86"/>
      <c r="AC1" s="86"/>
      <c r="AD1" s="87"/>
      <c r="AE1" s="85" t="s">
        <v>162</v>
      </c>
      <c r="AF1" s="86"/>
      <c r="AG1" s="86"/>
      <c r="AH1" s="86"/>
      <c r="AI1" s="87"/>
      <c r="AJ1" s="85" t="s">
        <v>163</v>
      </c>
      <c r="AK1" s="86"/>
      <c r="AL1" s="86"/>
      <c r="AM1" s="86"/>
      <c r="AN1" s="87"/>
      <c r="AO1" s="85" t="s">
        <v>164</v>
      </c>
      <c r="AP1" s="86"/>
      <c r="AQ1" s="86"/>
      <c r="AR1" s="86"/>
      <c r="AS1" s="87"/>
      <c r="AT1" s="85" t="s">
        <v>165</v>
      </c>
      <c r="AU1" s="86"/>
      <c r="AV1" s="86"/>
      <c r="AW1" s="86"/>
      <c r="AX1" s="87"/>
      <c r="AY1" s="85" t="s">
        <v>166</v>
      </c>
      <c r="AZ1" s="86"/>
      <c r="BA1" s="86"/>
      <c r="BB1" s="86"/>
      <c r="BC1" s="87"/>
      <c r="BD1" s="85" t="s">
        <v>167</v>
      </c>
      <c r="BE1" s="86"/>
      <c r="BF1" s="86"/>
      <c r="BG1" s="86"/>
      <c r="BH1" s="87"/>
      <c r="BI1" s="85" t="s">
        <v>168</v>
      </c>
      <c r="BJ1" s="86"/>
      <c r="BK1" s="86"/>
      <c r="BL1" s="86"/>
      <c r="BM1" s="87"/>
      <c r="BN1" s="85" t="s">
        <v>169</v>
      </c>
      <c r="BO1" s="86"/>
      <c r="BP1" s="86"/>
      <c r="BQ1" s="86"/>
      <c r="BR1" s="87"/>
      <c r="BS1" s="85" t="s">
        <v>170</v>
      </c>
      <c r="BT1" s="86"/>
      <c r="BU1" s="86"/>
      <c r="BV1" s="86"/>
      <c r="BW1" s="87"/>
      <c r="BX1" s="85" t="s">
        <v>171</v>
      </c>
      <c r="BY1" s="86"/>
      <c r="BZ1" s="86"/>
      <c r="CA1" s="86"/>
      <c r="CB1" s="87"/>
      <c r="CC1" s="85" t="s">
        <v>172</v>
      </c>
      <c r="CD1" s="86"/>
      <c r="CE1" s="86"/>
      <c r="CF1" s="86"/>
      <c r="CG1" s="87"/>
      <c r="CH1" s="85" t="s">
        <v>173</v>
      </c>
      <c r="CI1" s="86"/>
      <c r="CJ1" s="86"/>
      <c r="CK1" s="86"/>
      <c r="CL1" s="87"/>
      <c r="CM1" s="85" t="s">
        <v>174</v>
      </c>
      <c r="CN1" s="86"/>
      <c r="CO1" s="86"/>
      <c r="CP1" s="86"/>
      <c r="CQ1" s="87"/>
      <c r="CR1" s="85" t="s">
        <v>175</v>
      </c>
      <c r="CS1" s="86"/>
      <c r="CT1" s="86"/>
      <c r="CU1" s="86"/>
      <c r="CV1" s="87"/>
      <c r="CW1" s="85" t="s">
        <v>176</v>
      </c>
      <c r="CX1" s="86"/>
      <c r="CY1" s="86"/>
      <c r="CZ1" s="86"/>
      <c r="DA1" s="87"/>
      <c r="DB1" s="85" t="s">
        <v>177</v>
      </c>
      <c r="DC1" s="86"/>
      <c r="DD1" s="86"/>
      <c r="DE1" s="86"/>
      <c r="DF1" s="87"/>
      <c r="DG1" s="85" t="s">
        <v>178</v>
      </c>
      <c r="DH1" s="86"/>
      <c r="DI1" s="86"/>
      <c r="DJ1" s="86"/>
      <c r="DK1" s="87"/>
      <c r="DL1" s="85" t="s">
        <v>179</v>
      </c>
      <c r="DM1" s="86"/>
      <c r="DN1" s="86"/>
      <c r="DO1" s="86"/>
      <c r="DP1" s="87"/>
      <c r="DQ1" s="85" t="s">
        <v>180</v>
      </c>
      <c r="DR1" s="86"/>
      <c r="DS1" s="86"/>
      <c r="DT1" s="86"/>
      <c r="DU1" s="87"/>
      <c r="DV1" s="85" t="s">
        <v>181</v>
      </c>
      <c r="DW1" s="86"/>
      <c r="DX1" s="86"/>
      <c r="DY1" s="86"/>
      <c r="DZ1" s="87"/>
      <c r="EA1" s="85" t="s">
        <v>182</v>
      </c>
      <c r="EB1" s="86"/>
      <c r="EC1" s="86"/>
      <c r="ED1" s="86"/>
      <c r="EE1" s="87"/>
      <c r="EF1" s="85" t="s">
        <v>183</v>
      </c>
      <c r="EG1" s="86"/>
      <c r="EH1" s="86"/>
      <c r="EI1" s="86"/>
      <c r="EJ1" s="87"/>
      <c r="EK1" s="85" t="s">
        <v>184</v>
      </c>
      <c r="EL1" s="86"/>
      <c r="EM1" s="86"/>
      <c r="EN1" s="86"/>
      <c r="EO1" s="87"/>
      <c r="EP1" s="85" t="s">
        <v>185</v>
      </c>
      <c r="EQ1" s="86"/>
      <c r="ER1" s="86"/>
      <c r="ES1" s="86"/>
      <c r="ET1" s="87"/>
      <c r="EU1" s="85" t="s">
        <v>186</v>
      </c>
      <c r="EV1" s="86"/>
      <c r="EW1" s="86"/>
      <c r="EX1" s="86"/>
      <c r="EY1" s="87"/>
      <c r="EZ1" s="85" t="s">
        <v>187</v>
      </c>
      <c r="FA1" s="86"/>
      <c r="FB1" s="86"/>
      <c r="FC1" s="86"/>
      <c r="FD1" s="87"/>
      <c r="FE1" s="85" t="s">
        <v>188</v>
      </c>
      <c r="FF1" s="86"/>
      <c r="FG1" s="86"/>
      <c r="FH1" s="86"/>
      <c r="FI1" s="87"/>
      <c r="FJ1" s="85" t="s">
        <v>189</v>
      </c>
      <c r="FK1" s="86"/>
      <c r="FL1" s="86"/>
      <c r="FM1" s="86"/>
      <c r="FN1" s="87"/>
      <c r="FO1" s="85" t="s">
        <v>190</v>
      </c>
      <c r="FP1" s="86"/>
      <c r="FQ1" s="86"/>
      <c r="FR1" s="86"/>
      <c r="FS1" s="87"/>
      <c r="FT1" s="85" t="s">
        <v>191</v>
      </c>
      <c r="FU1" s="86"/>
      <c r="FV1" s="86"/>
      <c r="FW1" s="86"/>
      <c r="FX1" s="87"/>
      <c r="FY1" s="85" t="s">
        <v>192</v>
      </c>
      <c r="FZ1" s="86"/>
      <c r="GA1" s="86"/>
      <c r="GB1" s="86"/>
      <c r="GC1" s="87"/>
      <c r="GD1" s="85" t="s">
        <v>193</v>
      </c>
      <c r="GE1" s="86"/>
      <c r="GF1" s="86"/>
      <c r="GG1" s="87"/>
      <c r="GH1" s="85" t="s">
        <v>194</v>
      </c>
      <c r="GI1" s="86"/>
      <c r="GJ1" s="86"/>
      <c r="GK1" s="87"/>
    </row>
    <row r="2" spans="1:193" ht="16.8">
      <c r="A2" s="74" t="s">
        <v>195</v>
      </c>
      <c r="B2" s="22" t="s">
        <v>196</v>
      </c>
      <c r="C2" s="22" t="s">
        <v>0</v>
      </c>
      <c r="D2" s="22" t="s">
        <v>129</v>
      </c>
      <c r="E2" s="25" t="s">
        <v>197</v>
      </c>
      <c r="F2" s="22" t="s">
        <v>198</v>
      </c>
      <c r="G2" s="47" t="s">
        <v>199</v>
      </c>
      <c r="H2" s="47" t="s">
        <v>200</v>
      </c>
      <c r="I2" s="25" t="s">
        <v>197</v>
      </c>
      <c r="J2" s="22" t="s">
        <v>201</v>
      </c>
      <c r="K2" s="22" t="s">
        <v>202</v>
      </c>
      <c r="L2" s="22" t="s">
        <v>203</v>
      </c>
      <c r="M2" s="22" t="s">
        <v>204</v>
      </c>
      <c r="N2" s="47" t="s">
        <v>205</v>
      </c>
      <c r="O2" s="25" t="s">
        <v>197</v>
      </c>
      <c r="P2" s="22" t="s">
        <v>201</v>
      </c>
      <c r="Q2" s="22" t="s">
        <v>202</v>
      </c>
      <c r="R2" s="22" t="s">
        <v>206</v>
      </c>
      <c r="S2" s="48" t="s">
        <v>205</v>
      </c>
      <c r="U2" s="25" t="s">
        <v>197</v>
      </c>
      <c r="V2" s="22" t="s">
        <v>201</v>
      </c>
      <c r="W2" s="22" t="s">
        <v>202</v>
      </c>
      <c r="X2" s="22" t="s">
        <v>203</v>
      </c>
      <c r="Y2" s="47" t="s">
        <v>205</v>
      </c>
      <c r="Z2" s="25" t="s">
        <v>197</v>
      </c>
      <c r="AA2" s="22" t="s">
        <v>201</v>
      </c>
      <c r="AB2" s="22" t="s">
        <v>202</v>
      </c>
      <c r="AC2" s="22" t="s">
        <v>203</v>
      </c>
      <c r="AD2" s="47" t="s">
        <v>205</v>
      </c>
      <c r="AE2" s="25" t="s">
        <v>197</v>
      </c>
      <c r="AF2" s="22" t="s">
        <v>201</v>
      </c>
      <c r="AG2" s="22" t="s">
        <v>202</v>
      </c>
      <c r="AH2" s="22" t="s">
        <v>203</v>
      </c>
      <c r="AI2" s="47" t="s">
        <v>205</v>
      </c>
      <c r="AJ2" s="25" t="s">
        <v>197</v>
      </c>
      <c r="AK2" s="22" t="s">
        <v>201</v>
      </c>
      <c r="AL2" s="22" t="s">
        <v>207</v>
      </c>
      <c r="AM2" s="22" t="s">
        <v>203</v>
      </c>
      <c r="AN2" s="47" t="s">
        <v>205</v>
      </c>
      <c r="AO2" s="25" t="s">
        <v>197</v>
      </c>
      <c r="AP2" s="22" t="s">
        <v>201</v>
      </c>
      <c r="AQ2" s="22" t="s">
        <v>202</v>
      </c>
      <c r="AR2" s="22" t="s">
        <v>203</v>
      </c>
      <c r="AS2" s="47" t="s">
        <v>205</v>
      </c>
      <c r="AT2" s="25" t="s">
        <v>197</v>
      </c>
      <c r="AU2" s="22" t="s">
        <v>201</v>
      </c>
      <c r="AV2" s="22" t="s">
        <v>202</v>
      </c>
      <c r="AW2" s="22" t="s">
        <v>203</v>
      </c>
      <c r="AX2" s="47" t="s">
        <v>205</v>
      </c>
      <c r="AY2" s="25" t="s">
        <v>197</v>
      </c>
      <c r="AZ2" s="22" t="s">
        <v>201</v>
      </c>
      <c r="BA2" s="22" t="s">
        <v>202</v>
      </c>
      <c r="BB2" s="22" t="s">
        <v>203</v>
      </c>
      <c r="BC2" s="47" t="s">
        <v>205</v>
      </c>
      <c r="BD2" s="25" t="s">
        <v>197</v>
      </c>
      <c r="BE2" s="22" t="s">
        <v>201</v>
      </c>
      <c r="BF2" s="22" t="s">
        <v>202</v>
      </c>
      <c r="BG2" s="22" t="s">
        <v>203</v>
      </c>
      <c r="BH2" s="47" t="s">
        <v>208</v>
      </c>
      <c r="BI2" s="25" t="s">
        <v>197</v>
      </c>
      <c r="BJ2" s="22" t="s">
        <v>201</v>
      </c>
      <c r="BK2" s="22" t="s">
        <v>202</v>
      </c>
      <c r="BL2" s="22" t="s">
        <v>203</v>
      </c>
      <c r="BM2" s="47" t="s">
        <v>205</v>
      </c>
      <c r="BN2" s="25" t="s">
        <v>197</v>
      </c>
      <c r="BO2" s="22" t="s">
        <v>201</v>
      </c>
      <c r="BP2" s="22" t="s">
        <v>202</v>
      </c>
      <c r="BQ2" s="22" t="s">
        <v>203</v>
      </c>
      <c r="BR2" s="47" t="s">
        <v>205</v>
      </c>
      <c r="BS2" s="25" t="s">
        <v>197</v>
      </c>
      <c r="BT2" s="22" t="s">
        <v>201</v>
      </c>
      <c r="BU2" s="22" t="s">
        <v>202</v>
      </c>
      <c r="BV2" s="22" t="s">
        <v>203</v>
      </c>
      <c r="BW2" s="47" t="s">
        <v>205</v>
      </c>
      <c r="BX2" s="25" t="s">
        <v>197</v>
      </c>
      <c r="BY2" s="22" t="s">
        <v>201</v>
      </c>
      <c r="BZ2" s="22" t="s">
        <v>202</v>
      </c>
      <c r="CA2" s="22" t="s">
        <v>203</v>
      </c>
      <c r="CB2" s="48" t="s">
        <v>205</v>
      </c>
      <c r="CC2" s="22" t="s">
        <v>197</v>
      </c>
      <c r="CD2" s="22" t="s">
        <v>201</v>
      </c>
      <c r="CE2" s="22" t="s">
        <v>202</v>
      </c>
      <c r="CF2" s="22" t="s">
        <v>203</v>
      </c>
      <c r="CG2" s="48" t="s">
        <v>205</v>
      </c>
      <c r="CH2" s="22" t="s">
        <v>197</v>
      </c>
      <c r="CI2" s="22" t="s">
        <v>201</v>
      </c>
      <c r="CJ2" s="22" t="s">
        <v>202</v>
      </c>
      <c r="CK2" s="22" t="s">
        <v>203</v>
      </c>
      <c r="CL2" s="48" t="s">
        <v>205</v>
      </c>
      <c r="CM2" s="22" t="s">
        <v>197</v>
      </c>
      <c r="CN2" s="22" t="s">
        <v>201</v>
      </c>
      <c r="CO2" s="22" t="s">
        <v>202</v>
      </c>
      <c r="CP2" s="22" t="s">
        <v>203</v>
      </c>
      <c r="CQ2" s="48" t="s">
        <v>205</v>
      </c>
      <c r="CR2" s="22" t="s">
        <v>197</v>
      </c>
      <c r="CS2" s="22" t="s">
        <v>201</v>
      </c>
      <c r="CT2" s="22" t="s">
        <v>202</v>
      </c>
      <c r="CU2" s="22" t="s">
        <v>203</v>
      </c>
      <c r="CV2" s="48" t="s">
        <v>205</v>
      </c>
      <c r="CW2" s="22" t="s">
        <v>197</v>
      </c>
      <c r="CX2" s="22" t="s">
        <v>201</v>
      </c>
      <c r="CY2" s="22" t="s">
        <v>202</v>
      </c>
      <c r="CZ2" s="22" t="s">
        <v>203</v>
      </c>
      <c r="DA2" s="48" t="s">
        <v>205</v>
      </c>
      <c r="DB2" s="22" t="s">
        <v>197</v>
      </c>
      <c r="DC2" s="22" t="s">
        <v>201</v>
      </c>
      <c r="DD2" s="22" t="s">
        <v>202</v>
      </c>
      <c r="DE2" s="22" t="s">
        <v>203</v>
      </c>
      <c r="DF2" s="48" t="s">
        <v>205</v>
      </c>
      <c r="DG2" s="22" t="s">
        <v>197</v>
      </c>
      <c r="DH2" s="22" t="s">
        <v>201</v>
      </c>
      <c r="DI2" s="22" t="s">
        <v>202</v>
      </c>
      <c r="DJ2" s="22" t="s">
        <v>203</v>
      </c>
      <c r="DK2" s="48" t="s">
        <v>205</v>
      </c>
      <c r="DL2" s="22" t="s">
        <v>197</v>
      </c>
      <c r="DM2" s="22" t="s">
        <v>201</v>
      </c>
      <c r="DN2" s="22" t="s">
        <v>202</v>
      </c>
      <c r="DO2" s="22" t="s">
        <v>203</v>
      </c>
      <c r="DP2" s="48" t="s">
        <v>205</v>
      </c>
      <c r="DQ2" s="22" t="s">
        <v>197</v>
      </c>
      <c r="DR2" s="22" t="s">
        <v>201</v>
      </c>
      <c r="DS2" s="22" t="s">
        <v>202</v>
      </c>
      <c r="DT2" s="22" t="s">
        <v>203</v>
      </c>
      <c r="DU2" s="48" t="s">
        <v>205</v>
      </c>
      <c r="DV2" s="22" t="s">
        <v>197</v>
      </c>
      <c r="DW2" s="22" t="s">
        <v>201</v>
      </c>
      <c r="DX2" s="22" t="s">
        <v>202</v>
      </c>
      <c r="DY2" s="22" t="s">
        <v>203</v>
      </c>
      <c r="DZ2" s="48" t="s">
        <v>205</v>
      </c>
      <c r="EA2" s="22" t="s">
        <v>197</v>
      </c>
      <c r="EB2" s="22" t="s">
        <v>201</v>
      </c>
      <c r="EC2" s="22" t="s">
        <v>202</v>
      </c>
      <c r="ED2" s="22" t="s">
        <v>203</v>
      </c>
      <c r="EE2" s="48" t="s">
        <v>205</v>
      </c>
      <c r="EF2" s="22" t="s">
        <v>197</v>
      </c>
      <c r="EG2" s="22" t="s">
        <v>201</v>
      </c>
      <c r="EH2" s="22" t="s">
        <v>202</v>
      </c>
      <c r="EI2" s="22" t="s">
        <v>203</v>
      </c>
      <c r="EJ2" s="48" t="s">
        <v>205</v>
      </c>
      <c r="EK2" s="22" t="s">
        <v>197</v>
      </c>
      <c r="EL2" s="22" t="s">
        <v>201</v>
      </c>
      <c r="EM2" s="22" t="s">
        <v>202</v>
      </c>
      <c r="EN2" s="22" t="s">
        <v>203</v>
      </c>
      <c r="EO2" s="48" t="s">
        <v>205</v>
      </c>
      <c r="EP2" s="22" t="s">
        <v>197</v>
      </c>
      <c r="EQ2" s="22" t="s">
        <v>201</v>
      </c>
      <c r="ER2" s="22" t="s">
        <v>202</v>
      </c>
      <c r="ES2" s="22" t="s">
        <v>209</v>
      </c>
      <c r="ET2" s="48" t="s">
        <v>205</v>
      </c>
      <c r="EU2" s="22" t="s">
        <v>210</v>
      </c>
      <c r="EV2" s="22" t="s">
        <v>201</v>
      </c>
      <c r="EW2" s="22" t="s">
        <v>211</v>
      </c>
      <c r="EX2" s="22" t="s">
        <v>206</v>
      </c>
      <c r="EY2" s="47" t="s">
        <v>205</v>
      </c>
      <c r="EZ2" s="25" t="s">
        <v>210</v>
      </c>
      <c r="FA2" s="22" t="s">
        <v>201</v>
      </c>
      <c r="FB2" s="46" t="s">
        <v>211</v>
      </c>
      <c r="FC2" s="22" t="s">
        <v>206</v>
      </c>
      <c r="FD2" s="47" t="s">
        <v>205</v>
      </c>
      <c r="FE2" s="25" t="s">
        <v>210</v>
      </c>
      <c r="FF2" s="22" t="s">
        <v>201</v>
      </c>
      <c r="FG2" s="22" t="s">
        <v>211</v>
      </c>
      <c r="FH2" s="22" t="s">
        <v>206</v>
      </c>
      <c r="FI2" s="48" t="s">
        <v>205</v>
      </c>
      <c r="FJ2" s="22" t="s">
        <v>210</v>
      </c>
      <c r="FK2" s="22" t="s">
        <v>201</v>
      </c>
      <c r="FL2" s="22" t="s">
        <v>211</v>
      </c>
      <c r="FM2" s="22" t="s">
        <v>206</v>
      </c>
      <c r="FN2" s="48" t="s">
        <v>205</v>
      </c>
      <c r="FO2" s="22" t="s">
        <v>210</v>
      </c>
      <c r="FP2" s="22" t="s">
        <v>201</v>
      </c>
      <c r="FQ2" s="22" t="s">
        <v>211</v>
      </c>
      <c r="FR2" s="22" t="s">
        <v>206</v>
      </c>
      <c r="FS2" s="47" t="s">
        <v>205</v>
      </c>
      <c r="FT2" s="45" t="s">
        <v>210</v>
      </c>
      <c r="FU2" s="22" t="s">
        <v>201</v>
      </c>
      <c r="FV2" s="22" t="s">
        <v>211</v>
      </c>
      <c r="FW2" s="22" t="s">
        <v>206</v>
      </c>
      <c r="FX2" s="48" t="s">
        <v>205</v>
      </c>
      <c r="FY2" s="22" t="s">
        <v>210</v>
      </c>
      <c r="FZ2" s="22" t="s">
        <v>201</v>
      </c>
      <c r="GA2" s="22" t="s">
        <v>211</v>
      </c>
      <c r="GB2" s="22" t="s">
        <v>206</v>
      </c>
      <c r="GC2" s="47" t="s">
        <v>205</v>
      </c>
      <c r="GD2" s="25" t="s">
        <v>210</v>
      </c>
      <c r="GE2" s="22" t="s">
        <v>212</v>
      </c>
      <c r="GF2" s="22" t="s">
        <v>211</v>
      </c>
      <c r="GG2" s="22" t="s">
        <v>206</v>
      </c>
      <c r="GH2" s="25" t="s">
        <v>210</v>
      </c>
      <c r="GI2" s="22" t="s">
        <v>201</v>
      </c>
      <c r="GJ2" s="22" t="s">
        <v>211</v>
      </c>
      <c r="GK2" s="26" t="s">
        <v>206</v>
      </c>
    </row>
    <row r="3" spans="1:193" ht="14.4">
      <c r="A3" s="74" t="s">
        <v>213</v>
      </c>
      <c r="B3" s="27" t="s">
        <v>24</v>
      </c>
      <c r="C3" s="28">
        <v>45799</v>
      </c>
      <c r="D3" s="22">
        <v>0.01</v>
      </c>
      <c r="E3" s="25">
        <v>5004.8900000000003</v>
      </c>
      <c r="F3" s="22">
        <v>438.89</v>
      </c>
      <c r="G3" s="22">
        <f>F3*E3</f>
        <v>2196596.1721000001</v>
      </c>
      <c r="H3" s="77">
        <f>G3*D3</f>
        <v>21965.961721</v>
      </c>
      <c r="I3" s="25">
        <v>0</v>
      </c>
      <c r="J3" s="22">
        <v>0</v>
      </c>
      <c r="K3" s="22">
        <f>J3*I3</f>
        <v>0</v>
      </c>
      <c r="L3" s="22">
        <f>K3*$D3</f>
        <v>0</v>
      </c>
      <c r="M3" s="22">
        <v>0</v>
      </c>
      <c r="N3" s="77">
        <v>0</v>
      </c>
      <c r="O3" s="25">
        <v>11.47</v>
      </c>
      <c r="P3" s="22">
        <v>82889.38</v>
      </c>
      <c r="Q3" s="22">
        <f>P3*O3</f>
        <v>950741.18860000011</v>
      </c>
      <c r="R3" s="22">
        <f>Q3*D3</f>
        <v>9507.4118860000017</v>
      </c>
      <c r="S3" s="78">
        <f>10^(-0.541+0.811*LOG(R3))</f>
        <v>484.40490565845158</v>
      </c>
      <c r="U3" s="24">
        <v>104.17</v>
      </c>
      <c r="V3" s="22">
        <v>9553.7000000000007</v>
      </c>
      <c r="W3" s="22">
        <f>V3*U3</f>
        <v>995208.92900000012</v>
      </c>
      <c r="X3" s="22">
        <f>W3*D3</f>
        <v>9952.0892900000017</v>
      </c>
      <c r="Y3" s="22">
        <f>10^(-0.541+0.811*LOG(X3))</f>
        <v>502.69951703243657</v>
      </c>
      <c r="Z3" s="25">
        <v>27.9</v>
      </c>
      <c r="AA3" s="22">
        <v>31172.240000000002</v>
      </c>
      <c r="AB3" s="22">
        <f>AA3*Z3</f>
        <v>869705.49600000004</v>
      </c>
      <c r="AC3" s="22">
        <f>AB3*D3</f>
        <v>8697.0549600000013</v>
      </c>
      <c r="AD3" s="22">
        <f>10^(-0.541+0.811*LOG(AC3))</f>
        <v>450.64117022477251</v>
      </c>
      <c r="AE3" s="25">
        <v>22.94</v>
      </c>
      <c r="AF3" s="22">
        <v>29460.400000000001</v>
      </c>
      <c r="AG3" s="22">
        <f>AF3*AE3</f>
        <v>675821.57600000012</v>
      </c>
      <c r="AH3" s="22">
        <f>AG3*D3</f>
        <v>6758.215760000001</v>
      </c>
      <c r="AI3" s="22">
        <f>10^(-0.541+0.811*LOG(AH3))</f>
        <v>367.27705280005711</v>
      </c>
      <c r="AJ3" s="25">
        <v>0</v>
      </c>
      <c r="AK3" s="22">
        <v>0</v>
      </c>
      <c r="AL3" s="22">
        <f>AK3*AJ3</f>
        <v>0</v>
      </c>
      <c r="AM3" s="22">
        <f>AL3*D3</f>
        <v>0</v>
      </c>
      <c r="AN3" s="22">
        <v>0</v>
      </c>
      <c r="AO3" s="25">
        <v>10.85</v>
      </c>
      <c r="AP3" s="22">
        <v>211256.23</v>
      </c>
      <c r="AQ3" s="22">
        <f>AP3*AO3</f>
        <v>2292130.0954999998</v>
      </c>
      <c r="AR3" s="22">
        <f>AQ3*D3</f>
        <v>22921.300954999999</v>
      </c>
      <c r="AS3" s="22">
        <f>10^(-0.541+0.811*LOG(AR3))</f>
        <v>988.90379300147652</v>
      </c>
      <c r="AT3" s="25">
        <v>0</v>
      </c>
      <c r="AU3" s="22">
        <v>0</v>
      </c>
      <c r="AV3" s="22">
        <f>AT3*AU3</f>
        <v>0</v>
      </c>
      <c r="AW3" s="22">
        <f>AV3*D3</f>
        <v>0</v>
      </c>
      <c r="AX3" s="22">
        <v>0</v>
      </c>
      <c r="AY3" s="25">
        <v>0</v>
      </c>
      <c r="AZ3" s="22">
        <v>0</v>
      </c>
      <c r="BA3" s="22">
        <f>AY3*AZ3</f>
        <v>0</v>
      </c>
      <c r="BB3" s="22">
        <f>BA3*D3</f>
        <v>0</v>
      </c>
      <c r="BC3" s="22">
        <v>0</v>
      </c>
      <c r="BD3" s="25">
        <v>0</v>
      </c>
      <c r="BE3" s="22">
        <v>0</v>
      </c>
      <c r="BF3" s="22">
        <f>BD3*BE3</f>
        <v>0</v>
      </c>
      <c r="BG3" s="22">
        <f>BF3*D3</f>
        <v>0</v>
      </c>
      <c r="BH3" s="22">
        <v>0</v>
      </c>
      <c r="BI3" s="25">
        <v>0</v>
      </c>
      <c r="BJ3" s="22">
        <v>0</v>
      </c>
      <c r="BK3" s="22">
        <f>BJ3*BI3</f>
        <v>0</v>
      </c>
      <c r="BL3" s="22">
        <f>BK3*D3</f>
        <v>0</v>
      </c>
      <c r="BM3" s="22">
        <v>0</v>
      </c>
      <c r="BN3" s="25">
        <v>0.93</v>
      </c>
      <c r="BO3" s="22">
        <v>86432.46</v>
      </c>
      <c r="BP3" s="22">
        <f>BO3*BN3</f>
        <v>80382.187800000014</v>
      </c>
      <c r="BQ3" s="22">
        <f>BP3*D3</f>
        <v>803.8218780000002</v>
      </c>
      <c r="BR3" s="22">
        <f>10^(-0.541+0.811*LOG(BQ3))</f>
        <v>65.325781805689871</v>
      </c>
      <c r="BS3" s="25">
        <v>0</v>
      </c>
      <c r="BT3" s="22">
        <v>0</v>
      </c>
      <c r="BU3" s="22">
        <f>BT3*BS3</f>
        <v>0</v>
      </c>
      <c r="BV3" s="22">
        <f>BU3*D3</f>
        <v>0</v>
      </c>
      <c r="BW3" s="22">
        <v>0</v>
      </c>
      <c r="BX3" s="25">
        <v>0.31</v>
      </c>
      <c r="BY3" s="22">
        <v>10961.48</v>
      </c>
      <c r="BZ3" s="22">
        <f>BY3*BX3</f>
        <v>3398.0587999999998</v>
      </c>
      <c r="CA3" s="22">
        <f>BZ3*D3</f>
        <v>33.980587999999997</v>
      </c>
      <c r="CB3" s="26">
        <f>10^(-0.541+0.811*LOG(CA3))</f>
        <v>5.0214396960429504</v>
      </c>
      <c r="CC3" s="22">
        <v>0</v>
      </c>
      <c r="CD3" s="22">
        <v>0</v>
      </c>
      <c r="CE3" s="22">
        <f>CC3*CD3</f>
        <v>0</v>
      </c>
      <c r="CF3" s="22">
        <f>CE3*D3</f>
        <v>0</v>
      </c>
      <c r="CG3" s="26">
        <v>0</v>
      </c>
      <c r="CH3" s="22">
        <v>0</v>
      </c>
      <c r="CI3" s="22">
        <v>0</v>
      </c>
      <c r="CJ3" s="22">
        <f>CI3*CH3</f>
        <v>0</v>
      </c>
      <c r="CK3" s="22">
        <f>CJ3*D3</f>
        <v>0</v>
      </c>
      <c r="CL3" s="26">
        <v>0</v>
      </c>
      <c r="CM3" s="22">
        <v>0</v>
      </c>
      <c r="CN3" s="22">
        <v>0</v>
      </c>
      <c r="CO3" s="22">
        <f>CM3*CN3</f>
        <v>0</v>
      </c>
      <c r="CP3" s="22">
        <f>CO3*D3</f>
        <v>0</v>
      </c>
      <c r="CQ3" s="26">
        <v>0</v>
      </c>
      <c r="CR3" s="22">
        <v>0</v>
      </c>
      <c r="CS3" s="22">
        <v>0</v>
      </c>
      <c r="CT3" s="22">
        <f>CR3*CS3</f>
        <v>0</v>
      </c>
      <c r="CU3" s="22">
        <f>CT3*D3</f>
        <v>0</v>
      </c>
      <c r="CV3" s="26">
        <v>0</v>
      </c>
      <c r="CW3" s="22">
        <v>0</v>
      </c>
      <c r="CX3" s="22">
        <v>0</v>
      </c>
      <c r="CY3" s="22">
        <f>CW3*CX3</f>
        <v>0</v>
      </c>
      <c r="CZ3" s="22">
        <f>CY3*D3</f>
        <v>0</v>
      </c>
      <c r="DA3" s="26">
        <v>0</v>
      </c>
      <c r="DB3" s="22">
        <v>0</v>
      </c>
      <c r="DC3" s="22">
        <v>0</v>
      </c>
      <c r="DD3" s="22">
        <f>DB3*DC3</f>
        <v>0</v>
      </c>
      <c r="DE3" s="22">
        <f>DD3*D3</f>
        <v>0</v>
      </c>
      <c r="DF3" s="26">
        <v>0</v>
      </c>
      <c r="DG3" s="22">
        <v>0</v>
      </c>
      <c r="DH3" s="22">
        <v>0</v>
      </c>
      <c r="DI3" s="22">
        <f>DG3*DH3</f>
        <v>0</v>
      </c>
      <c r="DJ3" s="22">
        <f>DI3*D3</f>
        <v>0</v>
      </c>
      <c r="DK3" s="26">
        <v>0</v>
      </c>
      <c r="DL3" s="22">
        <v>0</v>
      </c>
      <c r="DM3" s="22">
        <v>0</v>
      </c>
      <c r="DN3" s="22">
        <f>DL3*DM3</f>
        <v>0</v>
      </c>
      <c r="DO3" s="22">
        <f>DN3*D3</f>
        <v>0</v>
      </c>
      <c r="DP3" s="26">
        <v>0</v>
      </c>
      <c r="DQ3" s="22">
        <v>0</v>
      </c>
      <c r="DR3" s="22">
        <v>0</v>
      </c>
      <c r="DS3" s="22">
        <f>DQ3*DR3</f>
        <v>0</v>
      </c>
      <c r="DT3" s="22">
        <f>DS3*D3</f>
        <v>0</v>
      </c>
      <c r="DU3" s="26">
        <v>0</v>
      </c>
      <c r="DV3" s="22">
        <v>0</v>
      </c>
      <c r="DW3" s="22">
        <v>0</v>
      </c>
      <c r="DX3" s="22">
        <f>DV3*DW3</f>
        <v>0</v>
      </c>
      <c r="DY3" s="22">
        <f>DX3*D3</f>
        <v>0</v>
      </c>
      <c r="DZ3" s="26">
        <v>0</v>
      </c>
      <c r="EA3" s="22">
        <v>0</v>
      </c>
      <c r="EB3" s="22">
        <v>0</v>
      </c>
      <c r="EC3" s="22">
        <f>EA3*EB3</f>
        <v>0</v>
      </c>
      <c r="ED3" s="22">
        <f>EC3*D3</f>
        <v>0</v>
      </c>
      <c r="EE3" s="26">
        <v>0</v>
      </c>
      <c r="EF3" s="22">
        <v>0</v>
      </c>
      <c r="EG3" s="22">
        <v>0</v>
      </c>
      <c r="EH3" s="22">
        <f>EF3*EG3</f>
        <v>0</v>
      </c>
      <c r="EI3" s="22">
        <f>EH3*D3</f>
        <v>0</v>
      </c>
      <c r="EJ3" s="26">
        <v>0</v>
      </c>
      <c r="EK3" s="22">
        <v>0</v>
      </c>
      <c r="EL3" s="22">
        <v>0</v>
      </c>
      <c r="EM3" s="22">
        <f>EK3*EL3</f>
        <v>0</v>
      </c>
      <c r="EN3" s="22">
        <f>EM3*EL3</f>
        <v>0</v>
      </c>
      <c r="EO3" s="26">
        <v>0</v>
      </c>
      <c r="EP3" s="22">
        <v>0</v>
      </c>
      <c r="EQ3" s="22">
        <v>0</v>
      </c>
      <c r="ER3" s="22">
        <f>EP3*EQ3</f>
        <v>0</v>
      </c>
      <c r="ES3" s="22">
        <f>ER3*D3</f>
        <v>0</v>
      </c>
      <c r="ET3" s="26">
        <v>0</v>
      </c>
      <c r="EU3" s="22">
        <v>0</v>
      </c>
      <c r="EV3" s="22">
        <v>0</v>
      </c>
      <c r="EW3" s="22">
        <f>EU3*EV3</f>
        <v>0</v>
      </c>
      <c r="EX3" s="22">
        <f>EW3*D3</f>
        <v>0</v>
      </c>
      <c r="EY3" s="22">
        <v>0</v>
      </c>
      <c r="EZ3" s="25">
        <v>0.31</v>
      </c>
      <c r="FA3" s="22">
        <v>27215.84</v>
      </c>
      <c r="FB3" s="22">
        <f>EZ3*FA3</f>
        <v>8436.9104000000007</v>
      </c>
      <c r="FC3" s="22">
        <f>FB3*D3</f>
        <v>84.369104000000007</v>
      </c>
      <c r="FE3" s="25">
        <v>0</v>
      </c>
      <c r="FF3" s="22">
        <v>0</v>
      </c>
      <c r="FG3" s="22">
        <f>FE3*FF3</f>
        <v>0</v>
      </c>
      <c r="FH3" s="22">
        <f>FG3*D3</f>
        <v>0</v>
      </c>
      <c r="FI3" s="26">
        <v>0</v>
      </c>
      <c r="FJ3" s="22">
        <v>0</v>
      </c>
      <c r="FK3" s="22">
        <v>0</v>
      </c>
      <c r="FL3" s="22">
        <f>FJ3*FK3</f>
        <v>0</v>
      </c>
      <c r="FM3" s="22">
        <f>FL3*D3</f>
        <v>0</v>
      </c>
      <c r="FN3" s="26">
        <v>0</v>
      </c>
      <c r="FO3" s="22">
        <v>5.89</v>
      </c>
      <c r="FP3" s="22">
        <v>45752.88</v>
      </c>
      <c r="FQ3" s="22">
        <f>FO3*FP3</f>
        <v>269484.4632</v>
      </c>
      <c r="FR3" s="22">
        <f>FQ3*D3</f>
        <v>2694.8446319999998</v>
      </c>
      <c r="FS3" s="22">
        <f>10^(-0.541+0.811*LOG(FR3))</f>
        <v>174.24601567413839</v>
      </c>
      <c r="FT3" s="45">
        <v>9.61</v>
      </c>
      <c r="FU3" s="22">
        <v>33085.35</v>
      </c>
      <c r="FV3" s="22">
        <f>FT3*FU3</f>
        <v>317950.21349999995</v>
      </c>
      <c r="FW3" s="22">
        <f>FV3*D3</f>
        <v>3179.5021349999997</v>
      </c>
      <c r="FX3" s="26">
        <f>10^(-0.541+0.811*LOG(FW3))</f>
        <v>199.25684389700581</v>
      </c>
      <c r="FY3" s="22">
        <v>31</v>
      </c>
      <c r="FZ3" s="22">
        <v>20736.43</v>
      </c>
      <c r="GA3" s="22">
        <f>FY3*FZ3</f>
        <v>642829.32999999996</v>
      </c>
      <c r="GB3" s="22">
        <f>GA3*D3</f>
        <v>6428.2932999999994</v>
      </c>
      <c r="GC3" s="22">
        <f>10^(-0.541+0.811*LOG(GB3))</f>
        <v>352.6676302559369</v>
      </c>
      <c r="GD3" s="25">
        <v>0</v>
      </c>
      <c r="GE3" s="22">
        <v>0</v>
      </c>
      <c r="GF3" s="22">
        <f>GD3*GE3</f>
        <v>0</v>
      </c>
      <c r="GG3" s="22">
        <f>GF3*D3</f>
        <v>0</v>
      </c>
      <c r="GH3" s="25">
        <v>238.71</v>
      </c>
      <c r="GI3" s="22">
        <v>22974.1</v>
      </c>
      <c r="GJ3" s="22">
        <f>GH3*GI3</f>
        <v>5484147.4109999994</v>
      </c>
      <c r="GK3" s="26">
        <f>GJ3*D3</f>
        <v>54841.474109999996</v>
      </c>
    </row>
    <row r="4" spans="1:193" ht="14.4">
      <c r="A4" s="74" t="s">
        <v>214</v>
      </c>
      <c r="B4" s="27" t="s">
        <v>24</v>
      </c>
      <c r="C4" s="28">
        <v>45806</v>
      </c>
      <c r="D4" s="22">
        <v>0.13157894736842105</v>
      </c>
      <c r="E4" s="25">
        <v>2023.85</v>
      </c>
      <c r="F4" s="22">
        <v>273.49</v>
      </c>
      <c r="G4" s="22">
        <f t="shared" ref="G4:G18" si="0">F4*E4</f>
        <v>553502.7365</v>
      </c>
      <c r="H4" s="77">
        <f t="shared" ref="H4:H18" si="1">G4*D4</f>
        <v>72829.307434210525</v>
      </c>
      <c r="I4" s="25">
        <v>0</v>
      </c>
      <c r="J4" s="22">
        <v>0</v>
      </c>
      <c r="K4" s="22">
        <f t="shared" ref="K4:K18" si="2">J4*I4</f>
        <v>0</v>
      </c>
      <c r="L4" s="22">
        <f t="shared" ref="L4:L19" si="3">K4*$D4</f>
        <v>0</v>
      </c>
      <c r="M4" s="22">
        <v>0</v>
      </c>
      <c r="N4" s="77">
        <v>0</v>
      </c>
      <c r="O4" s="25">
        <v>0.99</v>
      </c>
      <c r="P4" s="22">
        <v>28657.08</v>
      </c>
      <c r="Q4" s="22">
        <f t="shared" ref="Q4:Q18" si="4">P4*O4</f>
        <v>28370.5092</v>
      </c>
      <c r="R4" s="22">
        <f t="shared" ref="R4:R18" si="5">Q4*D4</f>
        <v>3732.961736842105</v>
      </c>
      <c r="S4" s="78">
        <f t="shared" ref="S4:S18" si="6">10^(-0.541+0.811*LOG(R4))</f>
        <v>226.95273440423017</v>
      </c>
      <c r="U4" s="25">
        <v>5.27</v>
      </c>
      <c r="V4" s="22">
        <v>9772.09</v>
      </c>
      <c r="W4" s="22">
        <f t="shared" ref="W4:W18" si="7">V4*U4</f>
        <v>51498.914299999997</v>
      </c>
      <c r="X4" s="22">
        <f t="shared" ref="X4:X18" si="8">W4*D4</f>
        <v>6776.1729342105255</v>
      </c>
      <c r="Y4" s="22">
        <f t="shared" ref="Y4:Y18" si="9">10^(-0.541+0.811*LOG(X4))</f>
        <v>368.06829901244095</v>
      </c>
      <c r="Z4" s="25">
        <v>0.33</v>
      </c>
      <c r="AA4" s="22">
        <v>31174.76</v>
      </c>
      <c r="AB4" s="22">
        <f t="shared" ref="AB4:AB18" si="10">AA4*Z4</f>
        <v>10287.6708</v>
      </c>
      <c r="AC4" s="22">
        <f t="shared" ref="AC4:AC18" si="11">AB4*D4</f>
        <v>1353.640894736842</v>
      </c>
      <c r="AD4" s="22">
        <f t="shared" ref="AD4:AD18" si="12">10^(-0.541+0.811*LOG(AC4))</f>
        <v>99.689475536358188</v>
      </c>
      <c r="AE4" s="25">
        <v>0</v>
      </c>
      <c r="AF4" s="22">
        <v>0</v>
      </c>
      <c r="AG4" s="22">
        <f t="shared" ref="AG4:AG18" si="13">AF4*AE4</f>
        <v>0</v>
      </c>
      <c r="AH4" s="22">
        <f t="shared" ref="AH4:AH18" si="14">AG4*D4</f>
        <v>0</v>
      </c>
      <c r="AI4" s="22">
        <v>0</v>
      </c>
      <c r="AJ4" s="25">
        <v>0</v>
      </c>
      <c r="AK4" s="22">
        <v>0</v>
      </c>
      <c r="AL4" s="22">
        <f t="shared" ref="AL4:AL18" si="15">AK4*AJ4</f>
        <v>0</v>
      </c>
      <c r="AM4" s="22">
        <f t="shared" ref="AM4:AM18" si="16">AL4*D4</f>
        <v>0</v>
      </c>
      <c r="AN4" s="22">
        <v>0</v>
      </c>
      <c r="AO4" s="25">
        <v>9.8800000000000008</v>
      </c>
      <c r="AP4" s="22">
        <v>36782.11</v>
      </c>
      <c r="AQ4" s="22">
        <f t="shared" ref="AQ4:AQ18" si="17">AP4*AO4</f>
        <v>363407.24680000002</v>
      </c>
      <c r="AR4" s="22">
        <f t="shared" ref="AR4:AR18" si="18">AQ4*D4</f>
        <v>47816.743000000002</v>
      </c>
      <c r="AS4" s="22">
        <f t="shared" ref="AS4:AS18" si="19">10^(-0.541+0.811*LOG(AR4))</f>
        <v>1795.3096812277481</v>
      </c>
      <c r="AT4" s="25">
        <v>0</v>
      </c>
      <c r="AU4" s="22">
        <v>0</v>
      </c>
      <c r="AV4" s="22">
        <f t="shared" ref="AV4:AV18" si="20">AT4*AU4</f>
        <v>0</v>
      </c>
      <c r="AW4" s="22">
        <f t="shared" ref="AW4:AW18" si="21">AV4*D4</f>
        <v>0</v>
      </c>
      <c r="AX4" s="22">
        <v>0</v>
      </c>
      <c r="AY4" s="25">
        <v>0</v>
      </c>
      <c r="AZ4" s="22">
        <v>0</v>
      </c>
      <c r="BA4" s="22">
        <f t="shared" ref="BA4:BA18" si="22">AY4*AZ4</f>
        <v>0</v>
      </c>
      <c r="BB4" s="22">
        <f t="shared" ref="BB4:BB18" si="23">BA4*D4</f>
        <v>0</v>
      </c>
      <c r="BC4" s="22">
        <v>0</v>
      </c>
      <c r="BD4" s="25">
        <v>0</v>
      </c>
      <c r="BE4" s="22">
        <v>0</v>
      </c>
      <c r="BF4" s="22">
        <f t="shared" ref="BF4:BF17" si="24">BD4*BE4</f>
        <v>0</v>
      </c>
      <c r="BG4" s="22">
        <f t="shared" ref="BG4:BG18" si="25">BF4*D4</f>
        <v>0</v>
      </c>
      <c r="BH4" s="22">
        <v>0</v>
      </c>
      <c r="BI4" s="25">
        <v>0</v>
      </c>
      <c r="BJ4" s="22">
        <v>0</v>
      </c>
      <c r="BK4" s="22">
        <f t="shared" ref="BK4:BK17" si="26">BJ4*BI4</f>
        <v>0</v>
      </c>
      <c r="BL4" s="22">
        <f t="shared" ref="BL4:BL18" si="27">BK4*D4</f>
        <v>0</v>
      </c>
      <c r="BM4" s="22">
        <v>0</v>
      </c>
      <c r="BN4" s="25">
        <v>0</v>
      </c>
      <c r="BO4" s="22">
        <v>0</v>
      </c>
      <c r="BP4" s="22">
        <f t="shared" ref="BP4:BP18" si="28">BO4*BN4</f>
        <v>0</v>
      </c>
      <c r="BQ4" s="22">
        <f t="shared" ref="BQ4:BQ18" si="29">BP4*D4</f>
        <v>0</v>
      </c>
      <c r="BR4" s="22">
        <v>0</v>
      </c>
      <c r="BS4" s="25">
        <v>0</v>
      </c>
      <c r="BT4" s="22">
        <v>0</v>
      </c>
      <c r="BU4" s="22">
        <f t="shared" ref="BU4:BU18" si="30">BT4*BS4</f>
        <v>0</v>
      </c>
      <c r="BV4" s="22">
        <f t="shared" ref="BV4:BV18" si="31">BU4*D4</f>
        <v>0</v>
      </c>
      <c r="BW4" s="22">
        <v>0</v>
      </c>
      <c r="BX4" s="25">
        <v>0</v>
      </c>
      <c r="BY4" s="22">
        <v>0</v>
      </c>
      <c r="BZ4" s="22">
        <f t="shared" ref="BZ4:BZ18" si="32">BY4*BX4</f>
        <v>0</v>
      </c>
      <c r="CA4" s="22">
        <f t="shared" ref="CA4:CA18" si="33">BZ4*D4</f>
        <v>0</v>
      </c>
      <c r="CB4" s="26">
        <v>0</v>
      </c>
      <c r="CC4" s="22">
        <v>0</v>
      </c>
      <c r="CD4" s="22">
        <v>0</v>
      </c>
      <c r="CE4" s="22">
        <f t="shared" ref="CE4:CE18" si="34">CC4*CD4</f>
        <v>0</v>
      </c>
      <c r="CF4" s="22">
        <f t="shared" ref="CF4:CF18" si="35">CE4*D4</f>
        <v>0</v>
      </c>
      <c r="CG4" s="26">
        <v>0</v>
      </c>
      <c r="CH4" s="22">
        <v>0</v>
      </c>
      <c r="CI4" s="22">
        <v>0</v>
      </c>
      <c r="CJ4" s="22">
        <f t="shared" ref="CJ4:CJ12" si="36">CI4*CH4</f>
        <v>0</v>
      </c>
      <c r="CK4" s="22">
        <f t="shared" ref="CK4:CK12" si="37">CJ4*D4</f>
        <v>0</v>
      </c>
      <c r="CL4" s="26">
        <v>0</v>
      </c>
      <c r="CM4" s="22">
        <v>0</v>
      </c>
      <c r="CN4" s="22">
        <v>0</v>
      </c>
      <c r="CO4" s="22">
        <f t="shared" ref="CO4:CO18" si="38">CM4*CN4</f>
        <v>0</v>
      </c>
      <c r="CP4" s="22">
        <f t="shared" ref="CP4:CP19" si="39">CO4*D4</f>
        <v>0</v>
      </c>
      <c r="CQ4" s="26">
        <v>0</v>
      </c>
      <c r="CR4" s="22">
        <v>0</v>
      </c>
      <c r="CS4" s="22">
        <v>0</v>
      </c>
      <c r="CT4" s="22">
        <f t="shared" ref="CT4:CT19" si="40">CR4*CS4</f>
        <v>0</v>
      </c>
      <c r="CU4" s="22">
        <f t="shared" ref="CU4:CU19" si="41">CT4*D4</f>
        <v>0</v>
      </c>
      <c r="CV4" s="26">
        <v>0</v>
      </c>
      <c r="CW4" s="22">
        <v>0</v>
      </c>
      <c r="CX4" s="22">
        <v>0</v>
      </c>
      <c r="CY4" s="22">
        <f t="shared" ref="CY4:CY19" si="42">CW4*CX4</f>
        <v>0</v>
      </c>
      <c r="CZ4" s="22">
        <f t="shared" ref="CZ4:CZ19" si="43">CY4*D4</f>
        <v>0</v>
      </c>
      <c r="DA4" s="26">
        <v>0</v>
      </c>
      <c r="DB4" s="22">
        <v>0</v>
      </c>
      <c r="DC4" s="22">
        <v>0</v>
      </c>
      <c r="DD4" s="22">
        <f t="shared" ref="DD4:DD19" si="44">DB4*DC4</f>
        <v>0</v>
      </c>
      <c r="DE4" s="22">
        <f t="shared" ref="DE4:DE19" si="45">DD4*D4</f>
        <v>0</v>
      </c>
      <c r="DF4" s="26">
        <v>0</v>
      </c>
      <c r="DG4" s="22">
        <v>0</v>
      </c>
      <c r="DH4" s="22">
        <v>0</v>
      </c>
      <c r="DI4" s="22">
        <f t="shared" ref="DI4:DI19" si="46">DG4*DH4</f>
        <v>0</v>
      </c>
      <c r="DJ4" s="22">
        <f t="shared" ref="DJ4:DJ19" si="47">DI4*D4</f>
        <v>0</v>
      </c>
      <c r="DK4" s="26">
        <v>0</v>
      </c>
      <c r="DL4" s="22">
        <v>0</v>
      </c>
      <c r="DM4" s="22">
        <v>0</v>
      </c>
      <c r="DN4" s="22">
        <f t="shared" ref="DN4:DN19" si="48">DL4*DM4</f>
        <v>0</v>
      </c>
      <c r="DO4" s="22">
        <f t="shared" ref="DO4:DO19" si="49">DN4*D4</f>
        <v>0</v>
      </c>
      <c r="DP4" s="26">
        <v>0</v>
      </c>
      <c r="DQ4" s="22">
        <v>0</v>
      </c>
      <c r="DR4" s="22">
        <v>0</v>
      </c>
      <c r="DS4" s="22">
        <f t="shared" ref="DS4:DS19" si="50">DQ4*DR4</f>
        <v>0</v>
      </c>
      <c r="DT4" s="22">
        <f t="shared" ref="DT4:DT19" si="51">DS4*D4</f>
        <v>0</v>
      </c>
      <c r="DU4" s="26">
        <v>0</v>
      </c>
      <c r="DV4" s="22">
        <v>0</v>
      </c>
      <c r="DW4" s="22">
        <v>0</v>
      </c>
      <c r="DX4" s="22">
        <f t="shared" ref="DX4:DX19" si="52">DV4*DW4</f>
        <v>0</v>
      </c>
      <c r="DY4" s="22">
        <f t="shared" ref="DY4:DY19" si="53">DX4*D4</f>
        <v>0</v>
      </c>
      <c r="DZ4" s="26">
        <v>0</v>
      </c>
      <c r="EA4" s="22">
        <v>0</v>
      </c>
      <c r="EB4" s="22">
        <v>0</v>
      </c>
      <c r="EC4" s="22">
        <f t="shared" ref="EC4:EC19" si="54">EA4*EB4</f>
        <v>0</v>
      </c>
      <c r="ED4" s="22">
        <f t="shared" ref="ED4:ED19" si="55">EC4*D4</f>
        <v>0</v>
      </c>
      <c r="EE4" s="26">
        <v>0</v>
      </c>
      <c r="EF4" s="22">
        <v>0</v>
      </c>
      <c r="EG4" s="22">
        <v>0</v>
      </c>
      <c r="EH4" s="22">
        <f t="shared" ref="EH4:EH19" si="56">EF4*EG4</f>
        <v>0</v>
      </c>
      <c r="EI4" s="22">
        <f t="shared" ref="EI4:EI19" si="57">EH4*D4</f>
        <v>0</v>
      </c>
      <c r="EJ4" s="26">
        <v>0</v>
      </c>
      <c r="EK4" s="22">
        <v>0</v>
      </c>
      <c r="EL4" s="22">
        <v>0</v>
      </c>
      <c r="EM4" s="22">
        <f t="shared" ref="EM4:EM19" si="58">EK4*EL4</f>
        <v>0</v>
      </c>
      <c r="EN4" s="22">
        <f t="shared" ref="EN4:EN19" si="59">EM4*EL4</f>
        <v>0</v>
      </c>
      <c r="EO4" s="26">
        <v>0</v>
      </c>
      <c r="EP4" s="22">
        <v>0</v>
      </c>
      <c r="EQ4" s="22">
        <v>0</v>
      </c>
      <c r="ER4" s="22">
        <f t="shared" ref="ER4:ER19" si="60">EP4*EQ4</f>
        <v>0</v>
      </c>
      <c r="ES4" s="22">
        <f t="shared" ref="ES4:ES19" si="61">ER4*D4</f>
        <v>0</v>
      </c>
      <c r="ET4" s="26">
        <v>0</v>
      </c>
      <c r="EU4" s="22">
        <v>0</v>
      </c>
      <c r="EV4" s="22">
        <v>0</v>
      </c>
      <c r="EW4" s="22">
        <f t="shared" ref="EW4:EW19" si="62">EU4*EV4</f>
        <v>0</v>
      </c>
      <c r="EX4" s="22">
        <f t="shared" ref="EX4:EX19" si="63">EW4*D4</f>
        <v>0</v>
      </c>
      <c r="EY4" s="22">
        <v>0</v>
      </c>
      <c r="EZ4" s="25">
        <v>0</v>
      </c>
      <c r="FA4" s="22">
        <v>0</v>
      </c>
      <c r="FB4" s="22">
        <f t="shared" ref="FB4:FB19" si="64">EZ4*FA4</f>
        <v>0</v>
      </c>
      <c r="FC4" s="22">
        <f t="shared" ref="FC4:FC19" si="65">FB4*D4</f>
        <v>0</v>
      </c>
      <c r="FD4" s="22">
        <v>0</v>
      </c>
      <c r="FE4" s="25">
        <v>0</v>
      </c>
      <c r="FF4" s="22">
        <v>0</v>
      </c>
      <c r="FG4" s="22">
        <f t="shared" ref="FG4:FG19" si="66">FE4*FF4</f>
        <v>0</v>
      </c>
      <c r="FH4" s="22">
        <f t="shared" ref="FH4:FH19" si="67">FG4*D4</f>
        <v>0</v>
      </c>
      <c r="FI4" s="26">
        <v>0</v>
      </c>
      <c r="FJ4" s="22">
        <v>0</v>
      </c>
      <c r="FK4" s="22">
        <v>0</v>
      </c>
      <c r="FL4" s="22">
        <f t="shared" ref="FL4:FL19" si="68">FJ4*FK4</f>
        <v>0</v>
      </c>
      <c r="FM4" s="22">
        <f t="shared" ref="FM4:FM19" si="69">FL4*D4</f>
        <v>0</v>
      </c>
      <c r="FN4" s="26">
        <v>0</v>
      </c>
      <c r="FO4" s="22">
        <v>0</v>
      </c>
      <c r="FP4" s="22">
        <v>0</v>
      </c>
      <c r="FQ4" s="22">
        <f t="shared" ref="FQ4:FQ19" si="70">FO4*FP4</f>
        <v>0</v>
      </c>
      <c r="FR4" s="22">
        <f t="shared" ref="FR4:FR19" si="71">FQ4*D4</f>
        <v>0</v>
      </c>
      <c r="FS4" s="22">
        <v>0</v>
      </c>
      <c r="FT4" s="45">
        <v>0</v>
      </c>
      <c r="FU4" s="22">
        <v>0</v>
      </c>
      <c r="FV4" s="22">
        <f t="shared" ref="FV4:FV19" si="72">FT4*FU4</f>
        <v>0</v>
      </c>
      <c r="FW4" s="22">
        <f t="shared" ref="FW4:FW19" si="73">FV4*D4</f>
        <v>0</v>
      </c>
      <c r="FX4" s="26">
        <v>0</v>
      </c>
      <c r="FY4" s="22">
        <v>0</v>
      </c>
      <c r="FZ4" s="22">
        <v>0</v>
      </c>
      <c r="GA4" s="22">
        <f t="shared" ref="GA4:GA19" si="74">FY4*FZ4</f>
        <v>0</v>
      </c>
      <c r="GB4" s="22">
        <f t="shared" ref="GB4:GB19" si="75">GA4*D4</f>
        <v>0</v>
      </c>
      <c r="GC4" s="22">
        <v>0</v>
      </c>
      <c r="GD4" s="25">
        <v>0</v>
      </c>
      <c r="GE4" s="22">
        <v>0</v>
      </c>
      <c r="GF4" s="22">
        <f t="shared" ref="GF4:GF19" si="76">GD4*GE4</f>
        <v>0</v>
      </c>
      <c r="GG4" s="22">
        <f t="shared" ref="GG4:GG19" si="77">GF4*D4</f>
        <v>0</v>
      </c>
      <c r="GH4" s="25">
        <v>64.569999999999993</v>
      </c>
      <c r="GI4" s="22">
        <v>36879.72</v>
      </c>
      <c r="GJ4" s="22">
        <f t="shared" ref="GJ4:GJ19" si="78">GH4*GI4</f>
        <v>2381323.5203999998</v>
      </c>
      <c r="GK4" s="26">
        <f t="shared" ref="GK4:GK19" si="79">GJ4*D4</f>
        <v>313332.0421578947</v>
      </c>
    </row>
    <row r="5" spans="1:193" ht="14.4">
      <c r="A5" s="75" t="s">
        <v>70</v>
      </c>
      <c r="B5" s="27" t="s">
        <v>29</v>
      </c>
      <c r="C5" s="28">
        <v>45813</v>
      </c>
      <c r="D5" s="22">
        <v>0.13</v>
      </c>
      <c r="E5" s="25">
        <v>4550.18</v>
      </c>
      <c r="F5" s="22">
        <v>317.14999999999998</v>
      </c>
      <c r="G5" s="22">
        <f t="shared" si="0"/>
        <v>1443089.5870000001</v>
      </c>
      <c r="H5" s="77">
        <f t="shared" si="1"/>
        <v>187601.64631000001</v>
      </c>
      <c r="I5" s="25">
        <v>0.91</v>
      </c>
      <c r="J5" s="22">
        <v>22243.96</v>
      </c>
      <c r="K5" s="22">
        <f t="shared" si="2"/>
        <v>20242.0036</v>
      </c>
      <c r="L5" s="22">
        <f t="shared" si="3"/>
        <v>2631.4604680000002</v>
      </c>
      <c r="M5" s="76">
        <f>I5*$D5</f>
        <v>0.1183</v>
      </c>
      <c r="N5" s="77">
        <f>10^(-0.541+0.811*LOG(L5))</f>
        <v>170.91478986923315</v>
      </c>
      <c r="O5" s="25">
        <v>3.02</v>
      </c>
      <c r="P5" s="22">
        <v>18271.009999999998</v>
      </c>
      <c r="Q5" s="22">
        <f t="shared" si="4"/>
        <v>55178.450199999992</v>
      </c>
      <c r="R5" s="22">
        <f t="shared" si="5"/>
        <v>7173.1985259999992</v>
      </c>
      <c r="S5" s="78">
        <f t="shared" si="6"/>
        <v>385.46337693252411</v>
      </c>
      <c r="U5" s="25">
        <v>19.04</v>
      </c>
      <c r="V5" s="22">
        <v>6841</v>
      </c>
      <c r="W5" s="22">
        <f t="shared" si="7"/>
        <v>130252.64</v>
      </c>
      <c r="X5" s="22">
        <f t="shared" si="8"/>
        <v>16932.843199999999</v>
      </c>
      <c r="Y5" s="22">
        <f t="shared" si="9"/>
        <v>773.57056865764525</v>
      </c>
      <c r="Z5" s="25">
        <v>9.9700000000000006</v>
      </c>
      <c r="AA5" s="22">
        <v>13673.77</v>
      </c>
      <c r="AB5" s="22">
        <f t="shared" si="10"/>
        <v>136327.48690000002</v>
      </c>
      <c r="AC5" s="22">
        <f t="shared" si="11"/>
        <v>17722.573297000003</v>
      </c>
      <c r="AD5" s="22">
        <f t="shared" si="12"/>
        <v>802.70361629280046</v>
      </c>
      <c r="AE5" s="25">
        <v>10.27</v>
      </c>
      <c r="AF5" s="22">
        <v>14141.76</v>
      </c>
      <c r="AG5" s="22">
        <f t="shared" si="13"/>
        <v>145235.87520000001</v>
      </c>
      <c r="AH5" s="22">
        <f t="shared" si="14"/>
        <v>18880.663776000001</v>
      </c>
      <c r="AI5" s="22">
        <f t="shared" ref="AI5:AI18" si="80">10^(-0.541+0.811*LOG(AH5))</f>
        <v>844.98694000376963</v>
      </c>
      <c r="AJ5" s="25">
        <v>0.3</v>
      </c>
      <c r="AK5" s="22">
        <v>22995.25</v>
      </c>
      <c r="AL5" s="22">
        <f t="shared" si="15"/>
        <v>6898.5749999999998</v>
      </c>
      <c r="AM5" s="22">
        <f>AL5*D5</f>
        <v>896.81475</v>
      </c>
      <c r="AN5" s="22">
        <f>10^(-0.541+0.811*LOG(AM5))</f>
        <v>71.390746663179826</v>
      </c>
      <c r="AO5" s="25">
        <v>26.29</v>
      </c>
      <c r="AP5" s="22">
        <v>24612.84</v>
      </c>
      <c r="AQ5" s="22">
        <f t="shared" si="17"/>
        <v>647071.56359999999</v>
      </c>
      <c r="AR5" s="22">
        <f t="shared" si="18"/>
        <v>84119.303268000003</v>
      </c>
      <c r="AS5" s="22">
        <f t="shared" si="19"/>
        <v>2838.5097208780726</v>
      </c>
      <c r="AT5" s="25">
        <v>0.91</v>
      </c>
      <c r="AU5" s="22">
        <v>64416.19</v>
      </c>
      <c r="AV5" s="22">
        <f t="shared" si="20"/>
        <v>58618.732900000003</v>
      </c>
      <c r="AW5" s="22">
        <f t="shared" si="21"/>
        <v>7620.4352770000005</v>
      </c>
      <c r="AX5" s="22">
        <f>10^(-0.541+0.811*LOG(AW5))</f>
        <v>404.84203629031629</v>
      </c>
      <c r="AY5" s="25">
        <v>0</v>
      </c>
      <c r="AZ5" s="22">
        <v>0</v>
      </c>
      <c r="BA5" s="22">
        <f t="shared" si="22"/>
        <v>0</v>
      </c>
      <c r="BB5" s="22">
        <f t="shared" si="23"/>
        <v>0</v>
      </c>
      <c r="BC5" s="22">
        <v>0</v>
      </c>
      <c r="BD5" s="25">
        <v>0</v>
      </c>
      <c r="BE5" s="22">
        <v>0</v>
      </c>
      <c r="BF5" s="22">
        <f t="shared" si="24"/>
        <v>0</v>
      </c>
      <c r="BG5" s="22">
        <f t="shared" si="25"/>
        <v>0</v>
      </c>
      <c r="BH5" s="22">
        <v>0</v>
      </c>
      <c r="BI5" s="25">
        <v>0</v>
      </c>
      <c r="BJ5" s="22">
        <v>0</v>
      </c>
      <c r="BK5" s="22">
        <f t="shared" si="26"/>
        <v>0</v>
      </c>
      <c r="BL5" s="22">
        <f t="shared" si="27"/>
        <v>0</v>
      </c>
      <c r="BM5" s="22">
        <v>0</v>
      </c>
      <c r="BN5" s="25">
        <v>8.4600000000000009</v>
      </c>
      <c r="BO5" s="22">
        <v>19565.84</v>
      </c>
      <c r="BP5" s="22">
        <f t="shared" si="28"/>
        <v>165527.00640000001</v>
      </c>
      <c r="BQ5" s="22">
        <f t="shared" si="29"/>
        <v>21518.510832000004</v>
      </c>
      <c r="BR5" s="22">
        <f t="shared" ref="BR5:BR18" si="81">10^(-0.541+0.811*LOG(BQ5))</f>
        <v>939.53011415910055</v>
      </c>
      <c r="BS5" s="25">
        <v>0</v>
      </c>
      <c r="BT5" s="22">
        <v>0</v>
      </c>
      <c r="BU5" s="22">
        <f t="shared" si="30"/>
        <v>0</v>
      </c>
      <c r="BV5" s="22">
        <f t="shared" si="31"/>
        <v>0</v>
      </c>
      <c r="BW5" s="22">
        <v>0</v>
      </c>
      <c r="BX5" s="25">
        <v>0.6</v>
      </c>
      <c r="BY5" s="22">
        <v>5714.36</v>
      </c>
      <c r="BZ5" s="22">
        <f t="shared" si="32"/>
        <v>3428.6159999999995</v>
      </c>
      <c r="CA5" s="22">
        <f t="shared" si="33"/>
        <v>445.72007999999994</v>
      </c>
      <c r="CB5" s="26">
        <f t="shared" ref="CB5:CB12" si="82">10^(-0.541+0.811*LOG(CA5))</f>
        <v>40.493884895165635</v>
      </c>
      <c r="CC5" s="22">
        <v>0</v>
      </c>
      <c r="CD5" s="22">
        <v>0</v>
      </c>
      <c r="CE5" s="22">
        <f t="shared" si="34"/>
        <v>0</v>
      </c>
      <c r="CF5" s="22">
        <f t="shared" si="35"/>
        <v>0</v>
      </c>
      <c r="CG5" s="26">
        <v>0</v>
      </c>
      <c r="CH5" s="22">
        <v>0</v>
      </c>
      <c r="CI5" s="22">
        <v>0</v>
      </c>
      <c r="CJ5" s="22">
        <f t="shared" si="36"/>
        <v>0</v>
      </c>
      <c r="CK5" s="22">
        <f t="shared" si="37"/>
        <v>0</v>
      </c>
      <c r="CL5" s="26">
        <v>0</v>
      </c>
      <c r="CM5" s="22">
        <v>0</v>
      </c>
      <c r="CN5" s="22">
        <v>0</v>
      </c>
      <c r="CO5" s="22">
        <f t="shared" si="38"/>
        <v>0</v>
      </c>
      <c r="CP5" s="22">
        <f t="shared" si="39"/>
        <v>0</v>
      </c>
      <c r="CQ5" s="26">
        <v>0</v>
      </c>
      <c r="CR5" s="22">
        <v>0</v>
      </c>
      <c r="CS5" s="22">
        <v>0</v>
      </c>
      <c r="CT5" s="22">
        <f t="shared" si="40"/>
        <v>0</v>
      </c>
      <c r="CU5" s="22">
        <f t="shared" si="41"/>
        <v>0</v>
      </c>
      <c r="CV5" s="26">
        <v>0</v>
      </c>
      <c r="CW5" s="22">
        <v>0</v>
      </c>
      <c r="CX5" s="22">
        <v>0</v>
      </c>
      <c r="CY5" s="22">
        <f t="shared" si="42"/>
        <v>0</v>
      </c>
      <c r="CZ5" s="22">
        <f t="shared" si="43"/>
        <v>0</v>
      </c>
      <c r="DA5" s="26">
        <v>0</v>
      </c>
      <c r="DB5" s="22">
        <v>0</v>
      </c>
      <c r="DC5" s="22">
        <v>0</v>
      </c>
      <c r="DD5" s="22">
        <f t="shared" si="44"/>
        <v>0</v>
      </c>
      <c r="DE5" s="22">
        <f t="shared" si="45"/>
        <v>0</v>
      </c>
      <c r="DF5" s="26">
        <v>0</v>
      </c>
      <c r="DG5" s="22">
        <v>0</v>
      </c>
      <c r="DH5" s="22">
        <v>0</v>
      </c>
      <c r="DI5" s="22">
        <f t="shared" si="46"/>
        <v>0</v>
      </c>
      <c r="DJ5" s="22">
        <f t="shared" si="47"/>
        <v>0</v>
      </c>
      <c r="DK5" s="26">
        <v>0</v>
      </c>
      <c r="DL5" s="22">
        <v>0</v>
      </c>
      <c r="DM5" s="22">
        <v>0</v>
      </c>
      <c r="DN5" s="22">
        <f t="shared" si="48"/>
        <v>0</v>
      </c>
      <c r="DO5" s="22">
        <f t="shared" si="49"/>
        <v>0</v>
      </c>
      <c r="DP5" s="26">
        <v>0</v>
      </c>
      <c r="DQ5" s="22">
        <v>0</v>
      </c>
      <c r="DR5" s="22">
        <v>0</v>
      </c>
      <c r="DS5" s="22">
        <f t="shared" si="50"/>
        <v>0</v>
      </c>
      <c r="DT5" s="22">
        <f t="shared" si="51"/>
        <v>0</v>
      </c>
      <c r="DU5" s="26">
        <v>0</v>
      </c>
      <c r="DV5" s="22">
        <v>0</v>
      </c>
      <c r="DW5" s="22">
        <v>0</v>
      </c>
      <c r="DX5" s="22">
        <f t="shared" si="52"/>
        <v>0</v>
      </c>
      <c r="DY5" s="22">
        <f t="shared" si="53"/>
        <v>0</v>
      </c>
      <c r="DZ5" s="26">
        <v>0</v>
      </c>
      <c r="EA5" s="22">
        <v>0</v>
      </c>
      <c r="EB5" s="22">
        <v>0</v>
      </c>
      <c r="EC5" s="22">
        <f t="shared" si="54"/>
        <v>0</v>
      </c>
      <c r="ED5" s="22">
        <f t="shared" si="55"/>
        <v>0</v>
      </c>
      <c r="EE5" s="26">
        <v>0</v>
      </c>
      <c r="EF5" s="22">
        <v>0</v>
      </c>
      <c r="EG5" s="22">
        <v>0</v>
      </c>
      <c r="EH5" s="22">
        <f t="shared" si="56"/>
        <v>0</v>
      </c>
      <c r="EI5" s="22">
        <f t="shared" si="57"/>
        <v>0</v>
      </c>
      <c r="EJ5" s="26">
        <v>0</v>
      </c>
      <c r="EK5" s="22">
        <v>0</v>
      </c>
      <c r="EL5" s="22">
        <v>0</v>
      </c>
      <c r="EM5" s="22">
        <f t="shared" si="58"/>
        <v>0</v>
      </c>
      <c r="EN5" s="22">
        <f t="shared" si="59"/>
        <v>0</v>
      </c>
      <c r="EO5" s="26">
        <v>0</v>
      </c>
      <c r="EP5" s="22">
        <v>0</v>
      </c>
      <c r="EQ5" s="22">
        <v>0</v>
      </c>
      <c r="ER5" s="22">
        <f t="shared" si="60"/>
        <v>0</v>
      </c>
      <c r="ES5" s="22">
        <f t="shared" si="61"/>
        <v>0</v>
      </c>
      <c r="ET5" s="26">
        <v>0</v>
      </c>
      <c r="EU5" s="22">
        <v>0</v>
      </c>
      <c r="EV5" s="22">
        <v>0</v>
      </c>
      <c r="EW5" s="22">
        <f t="shared" si="62"/>
        <v>0</v>
      </c>
      <c r="EX5" s="22">
        <f t="shared" si="63"/>
        <v>0</v>
      </c>
      <c r="EY5" s="22">
        <v>0</v>
      </c>
      <c r="EZ5" s="25">
        <v>0</v>
      </c>
      <c r="FA5" s="22">
        <v>0</v>
      </c>
      <c r="FB5" s="22">
        <f t="shared" si="64"/>
        <v>0</v>
      </c>
      <c r="FC5" s="22">
        <f t="shared" si="65"/>
        <v>0</v>
      </c>
      <c r="FD5" s="22">
        <v>0</v>
      </c>
      <c r="FE5" s="25">
        <v>0.6</v>
      </c>
      <c r="FF5" s="22">
        <v>24576.37</v>
      </c>
      <c r="FG5" s="22">
        <f t="shared" si="66"/>
        <v>14745.821999999998</v>
      </c>
      <c r="FH5" s="22">
        <f t="shared" si="67"/>
        <v>1916.9568599999998</v>
      </c>
      <c r="FI5" s="26">
        <f>10^(-0.541+0.811*LOG(FH5))</f>
        <v>132.19000143170311</v>
      </c>
      <c r="FJ5" s="22">
        <v>0</v>
      </c>
      <c r="FK5" s="22">
        <v>0</v>
      </c>
      <c r="FL5" s="22">
        <f t="shared" si="68"/>
        <v>0</v>
      </c>
      <c r="FM5" s="22">
        <f t="shared" si="69"/>
        <v>0</v>
      </c>
      <c r="FN5" s="26">
        <v>0</v>
      </c>
      <c r="FO5" s="22">
        <v>4.83</v>
      </c>
      <c r="FP5" s="22">
        <v>10914.88</v>
      </c>
      <c r="FQ5" s="22">
        <f t="shared" si="70"/>
        <v>52718.8704</v>
      </c>
      <c r="FR5" s="22">
        <f t="shared" si="71"/>
        <v>6853.453152</v>
      </c>
      <c r="FS5" s="22">
        <f t="shared" ref="FS5:FS18" si="83">10^(-0.541+0.811*LOG(FR5))</f>
        <v>371.46898802864166</v>
      </c>
      <c r="FT5" s="45">
        <v>2.42</v>
      </c>
      <c r="FU5" s="22">
        <v>11334.45</v>
      </c>
      <c r="FV5" s="22">
        <f t="shared" si="72"/>
        <v>27429.369000000002</v>
      </c>
      <c r="FW5" s="22">
        <f t="shared" si="73"/>
        <v>3565.8179700000005</v>
      </c>
      <c r="FX5" s="26">
        <f t="shared" ref="FX5:FX19" si="84">10^(-0.541+0.811*LOG(FW5))</f>
        <v>218.67598241078997</v>
      </c>
      <c r="FY5" s="22">
        <v>3.32</v>
      </c>
      <c r="FZ5" s="22">
        <v>28355.14</v>
      </c>
      <c r="GA5" s="22">
        <f t="shared" si="74"/>
        <v>94139.064799999993</v>
      </c>
      <c r="GB5" s="22">
        <f t="shared" si="75"/>
        <v>12238.078423999999</v>
      </c>
      <c r="GC5" s="22">
        <f t="shared" ref="GC5:GC19" si="85">10^(-0.541+0.811*LOG(GB5))</f>
        <v>594.47751252640876</v>
      </c>
      <c r="GD5" s="25">
        <v>0</v>
      </c>
      <c r="GE5" s="22">
        <v>0</v>
      </c>
      <c r="GF5" s="22">
        <f t="shared" si="76"/>
        <v>0</v>
      </c>
      <c r="GG5" s="22">
        <f t="shared" si="77"/>
        <v>0</v>
      </c>
      <c r="GH5" s="25">
        <v>38.07</v>
      </c>
      <c r="GI5" s="22">
        <v>26154.23</v>
      </c>
      <c r="GJ5" s="22">
        <f t="shared" si="78"/>
        <v>995691.53610000003</v>
      </c>
      <c r="GK5" s="26">
        <f t="shared" si="79"/>
        <v>129439.89969300001</v>
      </c>
    </row>
    <row r="6" spans="1:193" ht="14.4">
      <c r="A6" s="75" t="s">
        <v>94</v>
      </c>
      <c r="B6" s="27" t="s">
        <v>24</v>
      </c>
      <c r="C6" s="28">
        <v>45813</v>
      </c>
      <c r="D6" s="22">
        <v>0.125</v>
      </c>
      <c r="E6" s="25">
        <v>14211.65</v>
      </c>
      <c r="F6" s="22">
        <v>343.78</v>
      </c>
      <c r="G6" s="22">
        <f t="shared" si="0"/>
        <v>4885681.0369999995</v>
      </c>
      <c r="H6" s="77">
        <f t="shared" si="1"/>
        <v>610710.12962499994</v>
      </c>
      <c r="I6" s="25">
        <v>0</v>
      </c>
      <c r="J6" s="22">
        <v>0</v>
      </c>
      <c r="K6" s="22">
        <f t="shared" si="2"/>
        <v>0</v>
      </c>
      <c r="L6" s="22">
        <f t="shared" si="3"/>
        <v>0</v>
      </c>
      <c r="M6" s="76">
        <f t="shared" ref="M6:M19" si="86">I6*$D6</f>
        <v>0</v>
      </c>
      <c r="N6" s="77">
        <v>0</v>
      </c>
      <c r="O6" s="25">
        <v>7.86</v>
      </c>
      <c r="P6" s="22">
        <v>66223.789999999994</v>
      </c>
      <c r="Q6" s="22">
        <f t="shared" si="4"/>
        <v>520518.98939999996</v>
      </c>
      <c r="R6" s="22">
        <f t="shared" si="5"/>
        <v>65064.873674999995</v>
      </c>
      <c r="S6" s="78">
        <f t="shared" si="6"/>
        <v>2304.7513882602689</v>
      </c>
      <c r="U6" s="25">
        <v>111.8</v>
      </c>
      <c r="V6" s="22">
        <v>10206.049999999999</v>
      </c>
      <c r="W6" s="22">
        <f t="shared" si="7"/>
        <v>1141036.3899999999</v>
      </c>
      <c r="X6" s="22">
        <f t="shared" si="8"/>
        <v>142629.54874999999</v>
      </c>
      <c r="Y6" s="22">
        <f t="shared" si="9"/>
        <v>4355.7596869805648</v>
      </c>
      <c r="Z6" s="25">
        <v>20.85</v>
      </c>
      <c r="AA6" s="22">
        <v>27294.28</v>
      </c>
      <c r="AB6" s="22">
        <f t="shared" si="10"/>
        <v>569085.73800000001</v>
      </c>
      <c r="AC6" s="22">
        <f t="shared" si="11"/>
        <v>71135.717250000002</v>
      </c>
      <c r="AD6" s="22">
        <f t="shared" si="12"/>
        <v>2477.6681420557247</v>
      </c>
      <c r="AE6" s="25">
        <v>32.94</v>
      </c>
      <c r="AF6" s="22">
        <v>25233.27</v>
      </c>
      <c r="AG6" s="22">
        <f t="shared" si="13"/>
        <v>831183.91379999998</v>
      </c>
      <c r="AH6" s="22">
        <f t="shared" si="14"/>
        <v>103897.989225</v>
      </c>
      <c r="AI6" s="22">
        <f t="shared" si="80"/>
        <v>3368.7469756357195</v>
      </c>
      <c r="AJ6" s="25">
        <v>0</v>
      </c>
      <c r="AK6" s="22">
        <v>0</v>
      </c>
      <c r="AL6" s="22">
        <f t="shared" si="15"/>
        <v>0</v>
      </c>
      <c r="AM6" s="22">
        <f t="shared" si="16"/>
        <v>0</v>
      </c>
      <c r="AN6" s="22">
        <v>0</v>
      </c>
      <c r="AO6" s="25">
        <v>42.3</v>
      </c>
      <c r="AP6" s="22">
        <v>20412.27</v>
      </c>
      <c r="AQ6" s="22">
        <f t="shared" si="17"/>
        <v>863439.02099999995</v>
      </c>
      <c r="AR6" s="22">
        <f t="shared" si="18"/>
        <v>107929.87762499999</v>
      </c>
      <c r="AS6" s="22">
        <f t="shared" si="19"/>
        <v>3474.3847189588464</v>
      </c>
      <c r="AT6" s="25">
        <v>0.6</v>
      </c>
      <c r="AU6" s="22">
        <v>89591.06</v>
      </c>
      <c r="AV6" s="22">
        <f t="shared" si="20"/>
        <v>53754.635999999999</v>
      </c>
      <c r="AW6" s="22">
        <f t="shared" si="21"/>
        <v>6719.3294999999998</v>
      </c>
      <c r="AX6" s="22">
        <f t="shared" ref="AX6:AX18" si="87">10^(-0.541+0.811*LOG(AW6))</f>
        <v>365.56224522460292</v>
      </c>
      <c r="AY6" s="25">
        <v>0.3</v>
      </c>
      <c r="AZ6" s="22">
        <v>5893.75</v>
      </c>
      <c r="BA6" s="22">
        <f t="shared" si="22"/>
        <v>1768.125</v>
      </c>
      <c r="BB6" s="22">
        <f t="shared" si="23"/>
        <v>221.015625</v>
      </c>
      <c r="BC6" s="22">
        <f>10^(-0.541+0.811*LOG(BB6))</f>
        <v>22.925933851761197</v>
      </c>
      <c r="BD6" s="25">
        <v>0</v>
      </c>
      <c r="BE6" s="22">
        <v>0</v>
      </c>
      <c r="BF6" s="22">
        <f t="shared" si="24"/>
        <v>0</v>
      </c>
      <c r="BG6" s="22">
        <f t="shared" si="25"/>
        <v>0</v>
      </c>
      <c r="BH6" s="22">
        <v>0</v>
      </c>
      <c r="BI6" s="25">
        <v>0</v>
      </c>
      <c r="BJ6" s="22">
        <v>0</v>
      </c>
      <c r="BK6" s="22">
        <f t="shared" si="26"/>
        <v>0</v>
      </c>
      <c r="BL6" s="22">
        <f t="shared" si="27"/>
        <v>0</v>
      </c>
      <c r="BM6" s="22">
        <v>0</v>
      </c>
      <c r="BN6" s="25">
        <v>4.53</v>
      </c>
      <c r="BO6" s="22">
        <v>62721.57</v>
      </c>
      <c r="BP6" s="22">
        <f t="shared" si="28"/>
        <v>284128.7121</v>
      </c>
      <c r="BQ6" s="22">
        <f t="shared" si="29"/>
        <v>35516.089012500001</v>
      </c>
      <c r="BR6" s="22">
        <f t="shared" si="81"/>
        <v>1410.5704614647593</v>
      </c>
      <c r="BS6" s="25">
        <v>0</v>
      </c>
      <c r="BT6" s="22">
        <v>0</v>
      </c>
      <c r="BU6" s="22">
        <f t="shared" si="30"/>
        <v>0</v>
      </c>
      <c r="BV6" s="22">
        <f t="shared" si="31"/>
        <v>0</v>
      </c>
      <c r="BW6" s="22">
        <v>0</v>
      </c>
      <c r="BX6" s="25">
        <v>0</v>
      </c>
      <c r="BY6" s="22">
        <v>0</v>
      </c>
      <c r="BZ6" s="22">
        <f t="shared" si="32"/>
        <v>0</v>
      </c>
      <c r="CA6" s="22">
        <f t="shared" si="33"/>
        <v>0</v>
      </c>
      <c r="CB6" s="26">
        <v>0</v>
      </c>
      <c r="CC6" s="22">
        <v>0</v>
      </c>
      <c r="CD6" s="22">
        <v>0</v>
      </c>
      <c r="CE6" s="22">
        <f t="shared" si="34"/>
        <v>0</v>
      </c>
      <c r="CF6" s="22">
        <f t="shared" si="35"/>
        <v>0</v>
      </c>
      <c r="CG6" s="26">
        <v>0</v>
      </c>
      <c r="CH6" s="22">
        <v>0</v>
      </c>
      <c r="CI6" s="22">
        <v>0</v>
      </c>
      <c r="CJ6" s="22">
        <f t="shared" si="36"/>
        <v>0</v>
      </c>
      <c r="CK6" s="22">
        <f t="shared" si="37"/>
        <v>0</v>
      </c>
      <c r="CL6" s="26">
        <v>0</v>
      </c>
      <c r="CM6" s="22">
        <v>0</v>
      </c>
      <c r="CN6" s="22">
        <v>0</v>
      </c>
      <c r="CO6" s="22">
        <f t="shared" si="38"/>
        <v>0</v>
      </c>
      <c r="CP6" s="22">
        <f t="shared" si="39"/>
        <v>0</v>
      </c>
      <c r="CQ6" s="26">
        <v>0</v>
      </c>
      <c r="CR6" s="22">
        <v>0</v>
      </c>
      <c r="CS6" s="22">
        <v>0</v>
      </c>
      <c r="CT6" s="22">
        <f t="shared" si="40"/>
        <v>0</v>
      </c>
      <c r="CU6" s="22">
        <f t="shared" si="41"/>
        <v>0</v>
      </c>
      <c r="CV6" s="26">
        <v>0</v>
      </c>
      <c r="CW6" s="22">
        <v>0</v>
      </c>
      <c r="CX6" s="22">
        <v>0</v>
      </c>
      <c r="CY6" s="22">
        <f t="shared" si="42"/>
        <v>0</v>
      </c>
      <c r="CZ6" s="22">
        <f t="shared" si="43"/>
        <v>0</v>
      </c>
      <c r="DA6" s="26">
        <v>0</v>
      </c>
      <c r="DB6" s="22">
        <v>0</v>
      </c>
      <c r="DC6" s="22">
        <v>0</v>
      </c>
      <c r="DD6" s="22">
        <f t="shared" si="44"/>
        <v>0</v>
      </c>
      <c r="DE6" s="22">
        <f t="shared" si="45"/>
        <v>0</v>
      </c>
      <c r="DF6" s="26">
        <v>0</v>
      </c>
      <c r="DG6" s="22">
        <v>0</v>
      </c>
      <c r="DH6" s="22">
        <v>0</v>
      </c>
      <c r="DI6" s="22">
        <f t="shared" si="46"/>
        <v>0</v>
      </c>
      <c r="DJ6" s="22">
        <f t="shared" si="47"/>
        <v>0</v>
      </c>
      <c r="DK6" s="26">
        <v>0</v>
      </c>
      <c r="DL6" s="22">
        <v>0</v>
      </c>
      <c r="DM6" s="22">
        <v>0</v>
      </c>
      <c r="DN6" s="22">
        <f t="shared" si="48"/>
        <v>0</v>
      </c>
      <c r="DO6" s="22">
        <f t="shared" si="49"/>
        <v>0</v>
      </c>
      <c r="DP6" s="26">
        <v>0</v>
      </c>
      <c r="DQ6" s="22">
        <v>0</v>
      </c>
      <c r="DR6" s="22">
        <v>0</v>
      </c>
      <c r="DS6" s="22">
        <f t="shared" si="50"/>
        <v>0</v>
      </c>
      <c r="DT6" s="22">
        <f t="shared" si="51"/>
        <v>0</v>
      </c>
      <c r="DU6" s="26">
        <v>0</v>
      </c>
      <c r="DV6" s="22">
        <v>0</v>
      </c>
      <c r="DW6" s="22">
        <v>0</v>
      </c>
      <c r="DX6" s="22">
        <f t="shared" si="52"/>
        <v>0</v>
      </c>
      <c r="DY6" s="22">
        <f t="shared" si="53"/>
        <v>0</v>
      </c>
      <c r="DZ6" s="26">
        <v>0</v>
      </c>
      <c r="EA6" s="22">
        <v>0</v>
      </c>
      <c r="EB6" s="22">
        <v>0</v>
      </c>
      <c r="EC6" s="22">
        <f t="shared" si="54"/>
        <v>0</v>
      </c>
      <c r="ED6" s="22">
        <f t="shared" si="55"/>
        <v>0</v>
      </c>
      <c r="EE6" s="26">
        <v>0</v>
      </c>
      <c r="EF6" s="22">
        <v>0</v>
      </c>
      <c r="EG6" s="22">
        <v>0</v>
      </c>
      <c r="EH6" s="22">
        <f t="shared" si="56"/>
        <v>0</v>
      </c>
      <c r="EI6" s="22">
        <f t="shared" si="57"/>
        <v>0</v>
      </c>
      <c r="EJ6" s="26">
        <v>0</v>
      </c>
      <c r="EK6" s="22">
        <v>0</v>
      </c>
      <c r="EL6" s="22">
        <v>0</v>
      </c>
      <c r="EM6" s="22">
        <f t="shared" si="58"/>
        <v>0</v>
      </c>
      <c r="EN6" s="22">
        <f t="shared" si="59"/>
        <v>0</v>
      </c>
      <c r="EO6" s="26">
        <v>0</v>
      </c>
      <c r="EP6" s="22">
        <v>0</v>
      </c>
      <c r="EQ6" s="22">
        <v>0</v>
      </c>
      <c r="ER6" s="22">
        <f t="shared" si="60"/>
        <v>0</v>
      </c>
      <c r="ES6" s="22">
        <f t="shared" si="61"/>
        <v>0</v>
      </c>
      <c r="ET6" s="26">
        <v>0</v>
      </c>
      <c r="EU6" s="22">
        <v>0</v>
      </c>
      <c r="EV6" s="22">
        <v>0</v>
      </c>
      <c r="EW6" s="22">
        <f t="shared" si="62"/>
        <v>0</v>
      </c>
      <c r="EX6" s="22">
        <f t="shared" si="63"/>
        <v>0</v>
      </c>
      <c r="EY6" s="22">
        <v>0</v>
      </c>
      <c r="EZ6" s="25">
        <v>0</v>
      </c>
      <c r="FA6" s="22">
        <v>0</v>
      </c>
      <c r="FB6" s="22">
        <f t="shared" si="64"/>
        <v>0</v>
      </c>
      <c r="FC6" s="22">
        <f t="shared" si="65"/>
        <v>0</v>
      </c>
      <c r="FD6" s="22">
        <v>0</v>
      </c>
      <c r="FE6" s="25">
        <v>0.6</v>
      </c>
      <c r="FF6" s="22">
        <v>786495.04</v>
      </c>
      <c r="FG6" s="22">
        <f t="shared" si="66"/>
        <v>471897.02399999998</v>
      </c>
      <c r="FH6" s="22">
        <f t="shared" si="67"/>
        <v>58987.127999999997</v>
      </c>
      <c r="FI6" s="26">
        <f t="shared" ref="FI6:FI19" si="88">10^(-0.541+0.811*LOG(FH6))</f>
        <v>2128.5513462602198</v>
      </c>
      <c r="FJ6" s="22">
        <v>0</v>
      </c>
      <c r="FK6" s="22">
        <v>0</v>
      </c>
      <c r="FL6" s="22">
        <f t="shared" si="68"/>
        <v>0</v>
      </c>
      <c r="FM6" s="22">
        <f t="shared" si="69"/>
        <v>0</v>
      </c>
      <c r="FN6" s="26">
        <v>0</v>
      </c>
      <c r="FO6" s="22">
        <v>0.3</v>
      </c>
      <c r="FP6" s="22">
        <v>24630.27</v>
      </c>
      <c r="FQ6" s="22">
        <f t="shared" si="70"/>
        <v>7389.0810000000001</v>
      </c>
      <c r="FR6" s="22">
        <f t="shared" si="71"/>
        <v>923.63512500000002</v>
      </c>
      <c r="FS6" s="22">
        <f t="shared" si="83"/>
        <v>73.117419754533145</v>
      </c>
      <c r="FT6" s="45">
        <v>0</v>
      </c>
      <c r="FU6" s="22">
        <v>0</v>
      </c>
      <c r="FV6" s="22">
        <f t="shared" si="72"/>
        <v>0</v>
      </c>
      <c r="FW6" s="22">
        <f t="shared" si="73"/>
        <v>0</v>
      </c>
      <c r="FX6" s="26">
        <v>0</v>
      </c>
      <c r="FY6" s="22">
        <v>0</v>
      </c>
      <c r="FZ6" s="22">
        <v>0</v>
      </c>
      <c r="GA6" s="22">
        <f t="shared" si="74"/>
        <v>0</v>
      </c>
      <c r="GB6" s="22">
        <f t="shared" si="75"/>
        <v>0</v>
      </c>
      <c r="GC6" s="22">
        <v>0</v>
      </c>
      <c r="GD6" s="25">
        <v>0.91</v>
      </c>
      <c r="GE6" s="22">
        <v>1024425.55</v>
      </c>
      <c r="GF6" s="22">
        <f t="shared" si="76"/>
        <v>932227.25050000008</v>
      </c>
      <c r="GG6" s="22">
        <f t="shared" si="77"/>
        <v>116528.40631250001</v>
      </c>
      <c r="GH6" s="25">
        <v>675.02</v>
      </c>
      <c r="GI6" s="22">
        <v>91243.82</v>
      </c>
      <c r="GJ6" s="22">
        <f t="shared" si="78"/>
        <v>61591403.376400001</v>
      </c>
      <c r="GK6" s="26">
        <f t="shared" si="79"/>
        <v>7698925.4220500002</v>
      </c>
    </row>
    <row r="7" spans="1:193" ht="14.4">
      <c r="A7" s="75" t="s">
        <v>74</v>
      </c>
      <c r="B7" s="27" t="s">
        <v>29</v>
      </c>
      <c r="C7" s="28">
        <v>45820</v>
      </c>
      <c r="D7" s="22">
        <v>2.1500000000000002E-2</v>
      </c>
      <c r="E7" s="25">
        <v>4308.1499999999996</v>
      </c>
      <c r="F7" s="22">
        <v>427.43</v>
      </c>
      <c r="G7" s="22">
        <f t="shared" si="0"/>
        <v>1841432.5544999999</v>
      </c>
      <c r="H7" s="77">
        <f t="shared" si="1"/>
        <v>39590.799921749996</v>
      </c>
      <c r="I7" s="25">
        <v>3.93</v>
      </c>
      <c r="J7" s="22">
        <v>37368.370000000003</v>
      </c>
      <c r="K7" s="22">
        <f t="shared" si="2"/>
        <v>146857.69410000002</v>
      </c>
      <c r="L7" s="22">
        <f t="shared" si="3"/>
        <v>3157.4404231500007</v>
      </c>
      <c r="M7" s="76">
        <f t="shared" si="86"/>
        <v>8.4495000000000015E-2</v>
      </c>
      <c r="N7" s="77">
        <f>10^(-0.541+0.811*LOG(L7))</f>
        <v>198.13482634213923</v>
      </c>
      <c r="O7" s="25">
        <v>5.44</v>
      </c>
      <c r="P7" s="22">
        <v>28724.959999999999</v>
      </c>
      <c r="Q7" s="22">
        <f t="shared" si="4"/>
        <v>156263.7824</v>
      </c>
      <c r="R7" s="22">
        <f t="shared" si="5"/>
        <v>3359.6713216000003</v>
      </c>
      <c r="S7" s="78">
        <f t="shared" si="6"/>
        <v>208.36592506936128</v>
      </c>
      <c r="U7" s="25">
        <v>24.78</v>
      </c>
      <c r="V7" s="22">
        <v>7031.57</v>
      </c>
      <c r="W7" s="22">
        <f t="shared" si="7"/>
        <v>174242.3046</v>
      </c>
      <c r="X7" s="22">
        <f t="shared" si="8"/>
        <v>3746.2095489000003</v>
      </c>
      <c r="Y7" s="22">
        <f t="shared" si="9"/>
        <v>227.60571672804716</v>
      </c>
      <c r="Z7" s="25">
        <v>14.2</v>
      </c>
      <c r="AA7" s="22">
        <v>9202.65</v>
      </c>
      <c r="AB7" s="22">
        <f t="shared" si="10"/>
        <v>130677.62999999999</v>
      </c>
      <c r="AC7" s="22">
        <f t="shared" si="11"/>
        <v>2809.5690450000002</v>
      </c>
      <c r="AD7" s="22">
        <f t="shared" si="12"/>
        <v>180.23818453237607</v>
      </c>
      <c r="AE7" s="25">
        <v>4.53</v>
      </c>
      <c r="AF7" s="22">
        <v>7989.79</v>
      </c>
      <c r="AG7" s="22">
        <f t="shared" si="13"/>
        <v>36193.748700000004</v>
      </c>
      <c r="AH7" s="22">
        <f t="shared" si="14"/>
        <v>778.16559705000009</v>
      </c>
      <c r="AI7" s="22">
        <f t="shared" si="80"/>
        <v>63.629632300792409</v>
      </c>
      <c r="AJ7" s="25">
        <v>0.3</v>
      </c>
      <c r="AK7" s="22">
        <v>5731.57</v>
      </c>
      <c r="AL7" s="22">
        <f t="shared" si="15"/>
        <v>1719.4709999999998</v>
      </c>
      <c r="AM7" s="22">
        <f t="shared" si="16"/>
        <v>36.968626499999999</v>
      </c>
      <c r="AN7" s="22">
        <f t="shared" ref="AN7:AN16" si="89">10^(-0.541+0.811*LOG(AM7))</f>
        <v>5.3766630291263056</v>
      </c>
      <c r="AO7" s="25">
        <v>8.76</v>
      </c>
      <c r="AP7" s="22">
        <v>36322.11</v>
      </c>
      <c r="AQ7" s="22">
        <f t="shared" si="17"/>
        <v>318181.68359999999</v>
      </c>
      <c r="AR7" s="22">
        <f t="shared" si="18"/>
        <v>6840.9061974000006</v>
      </c>
      <c r="AS7" s="22">
        <f t="shared" si="19"/>
        <v>370.91735853468703</v>
      </c>
      <c r="AT7" s="25">
        <v>0.6</v>
      </c>
      <c r="AU7" s="22">
        <v>143570.9</v>
      </c>
      <c r="AV7" s="22">
        <f t="shared" si="20"/>
        <v>86142.54</v>
      </c>
      <c r="AW7" s="22">
        <f t="shared" si="21"/>
        <v>1852.0646099999999</v>
      </c>
      <c r="AX7" s="22">
        <f t="shared" si="87"/>
        <v>128.5491247390587</v>
      </c>
      <c r="AY7" s="25">
        <v>0.6</v>
      </c>
      <c r="AZ7" s="22">
        <v>35686.839999999997</v>
      </c>
      <c r="BA7" s="22">
        <f t="shared" si="22"/>
        <v>21412.103999999996</v>
      </c>
      <c r="BB7" s="22">
        <f t="shared" si="23"/>
        <v>460.36023599999993</v>
      </c>
      <c r="BC7" s="22">
        <f t="shared" ref="BC7:BC10" si="90">10^(-0.541+0.811*LOG(BB7))</f>
        <v>41.569262453802423</v>
      </c>
      <c r="BD7" s="25">
        <v>0.3</v>
      </c>
      <c r="BE7" s="22">
        <v>158025.62</v>
      </c>
      <c r="BF7" s="22">
        <f t="shared" si="24"/>
        <v>47407.685999999994</v>
      </c>
      <c r="BG7" s="22">
        <f t="shared" si="25"/>
        <v>1019.2652489999999</v>
      </c>
      <c r="BH7" s="22">
        <f>10^(-0.541+0.811*LOG(BG7))</f>
        <v>79.199225290682591</v>
      </c>
      <c r="BI7" s="25">
        <v>0</v>
      </c>
      <c r="BJ7" s="22">
        <v>0</v>
      </c>
      <c r="BK7" s="22">
        <f t="shared" si="26"/>
        <v>0</v>
      </c>
      <c r="BL7" s="22">
        <f t="shared" si="27"/>
        <v>0</v>
      </c>
      <c r="BM7" s="22">
        <v>0</v>
      </c>
      <c r="BN7" s="25">
        <v>4.83</v>
      </c>
      <c r="BO7" s="22">
        <v>29916.09</v>
      </c>
      <c r="BP7" s="22">
        <f t="shared" si="28"/>
        <v>144494.71470000001</v>
      </c>
      <c r="BQ7" s="22">
        <f t="shared" si="29"/>
        <v>3106.6363660500006</v>
      </c>
      <c r="BR7" s="22">
        <f t="shared" si="81"/>
        <v>195.54536756277659</v>
      </c>
      <c r="BS7" s="25">
        <v>0</v>
      </c>
      <c r="BT7" s="22">
        <v>0</v>
      </c>
      <c r="BU7" s="22">
        <f t="shared" si="30"/>
        <v>0</v>
      </c>
      <c r="BV7" s="22">
        <f t="shared" si="31"/>
        <v>0</v>
      </c>
      <c r="BW7" s="22">
        <v>0</v>
      </c>
      <c r="BX7" s="25">
        <v>0.3</v>
      </c>
      <c r="BY7" s="22">
        <v>23951.65</v>
      </c>
      <c r="BZ7" s="22">
        <f t="shared" si="32"/>
        <v>7185.4949999999999</v>
      </c>
      <c r="CA7" s="22">
        <f t="shared" si="33"/>
        <v>154.48814250000001</v>
      </c>
      <c r="CB7" s="26">
        <f t="shared" si="82"/>
        <v>17.147229787686186</v>
      </c>
      <c r="CC7" s="22">
        <v>0</v>
      </c>
      <c r="CD7" s="22">
        <v>0</v>
      </c>
      <c r="CE7" s="22">
        <f t="shared" si="34"/>
        <v>0</v>
      </c>
      <c r="CF7" s="22">
        <f t="shared" si="35"/>
        <v>0</v>
      </c>
      <c r="CG7" s="26">
        <v>0</v>
      </c>
      <c r="CH7" s="22">
        <v>0</v>
      </c>
      <c r="CI7" s="22">
        <v>0</v>
      </c>
      <c r="CJ7" s="22">
        <f t="shared" si="36"/>
        <v>0</v>
      </c>
      <c r="CK7" s="22">
        <f t="shared" si="37"/>
        <v>0</v>
      </c>
      <c r="CL7" s="26">
        <v>0</v>
      </c>
      <c r="CM7" s="22">
        <v>0</v>
      </c>
      <c r="CN7" s="22">
        <v>0</v>
      </c>
      <c r="CO7" s="22">
        <f t="shared" si="38"/>
        <v>0</v>
      </c>
      <c r="CP7" s="22">
        <f t="shared" si="39"/>
        <v>0</v>
      </c>
      <c r="CQ7" s="26">
        <v>0</v>
      </c>
      <c r="CR7" s="22">
        <v>0</v>
      </c>
      <c r="CS7" s="22">
        <v>0</v>
      </c>
      <c r="CT7" s="22">
        <f t="shared" si="40"/>
        <v>0</v>
      </c>
      <c r="CU7" s="22">
        <f t="shared" si="41"/>
        <v>0</v>
      </c>
      <c r="CV7" s="26">
        <v>0</v>
      </c>
      <c r="CW7" s="22">
        <v>0</v>
      </c>
      <c r="CX7" s="22">
        <v>0</v>
      </c>
      <c r="CY7" s="22">
        <f t="shared" si="42"/>
        <v>0</v>
      </c>
      <c r="CZ7" s="22">
        <f t="shared" si="43"/>
        <v>0</v>
      </c>
      <c r="DA7" s="26">
        <v>0</v>
      </c>
      <c r="DB7" s="22">
        <v>0</v>
      </c>
      <c r="DC7" s="22">
        <v>0</v>
      </c>
      <c r="DD7" s="22">
        <f t="shared" si="44"/>
        <v>0</v>
      </c>
      <c r="DE7" s="22">
        <f t="shared" si="45"/>
        <v>0</v>
      </c>
      <c r="DF7" s="26">
        <v>0</v>
      </c>
      <c r="DG7" s="22">
        <v>0</v>
      </c>
      <c r="DH7" s="22">
        <v>0</v>
      </c>
      <c r="DI7" s="22">
        <f t="shared" si="46"/>
        <v>0</v>
      </c>
      <c r="DJ7" s="22">
        <f t="shared" si="47"/>
        <v>0</v>
      </c>
      <c r="DK7" s="26">
        <v>0</v>
      </c>
      <c r="DL7" s="22">
        <v>1.81</v>
      </c>
      <c r="DM7" s="22">
        <v>263129.68</v>
      </c>
      <c r="DN7" s="22">
        <f t="shared" si="48"/>
        <v>476264.72080000001</v>
      </c>
      <c r="DO7" s="22">
        <f t="shared" si="49"/>
        <v>10239.691497200001</v>
      </c>
      <c r="DP7" s="26">
        <f>10^(-0.665+0.939*LOG(DO7))</f>
        <v>1260.8382430934073</v>
      </c>
      <c r="DQ7" s="22">
        <v>0</v>
      </c>
      <c r="DR7" s="22">
        <v>0</v>
      </c>
      <c r="DS7" s="22">
        <f t="shared" si="50"/>
        <v>0</v>
      </c>
      <c r="DT7" s="22">
        <f t="shared" si="51"/>
        <v>0</v>
      </c>
      <c r="DU7" s="26">
        <v>0</v>
      </c>
      <c r="DV7" s="22">
        <v>0</v>
      </c>
      <c r="DW7" s="22">
        <v>0</v>
      </c>
      <c r="DX7" s="22">
        <f t="shared" si="52"/>
        <v>0</v>
      </c>
      <c r="DY7" s="22">
        <f t="shared" si="53"/>
        <v>0</v>
      </c>
      <c r="DZ7" s="26">
        <v>0</v>
      </c>
      <c r="EA7" s="22">
        <v>0</v>
      </c>
      <c r="EB7" s="22">
        <v>0</v>
      </c>
      <c r="EC7" s="22">
        <f t="shared" si="54"/>
        <v>0</v>
      </c>
      <c r="ED7" s="22">
        <f t="shared" si="55"/>
        <v>0</v>
      </c>
      <c r="EE7" s="26">
        <v>0</v>
      </c>
      <c r="EF7" s="22">
        <v>0</v>
      </c>
      <c r="EG7" s="22">
        <v>0</v>
      </c>
      <c r="EH7" s="22">
        <f t="shared" si="56"/>
        <v>0</v>
      </c>
      <c r="EI7" s="22">
        <f t="shared" si="57"/>
        <v>0</v>
      </c>
      <c r="EJ7" s="26">
        <v>0</v>
      </c>
      <c r="EK7" s="22">
        <v>0</v>
      </c>
      <c r="EL7" s="22">
        <v>0</v>
      </c>
      <c r="EM7" s="22">
        <f t="shared" si="58"/>
        <v>0</v>
      </c>
      <c r="EN7" s="22">
        <f t="shared" si="59"/>
        <v>0</v>
      </c>
      <c r="EO7" s="26">
        <v>0</v>
      </c>
      <c r="EP7" s="22">
        <v>0</v>
      </c>
      <c r="EQ7" s="22">
        <v>0</v>
      </c>
      <c r="ER7" s="22">
        <f t="shared" si="60"/>
        <v>0</v>
      </c>
      <c r="ES7" s="22">
        <f t="shared" si="61"/>
        <v>0</v>
      </c>
      <c r="ET7" s="26">
        <v>0</v>
      </c>
      <c r="EU7" s="22">
        <v>0</v>
      </c>
      <c r="EV7" s="22">
        <v>0</v>
      </c>
      <c r="EW7" s="22">
        <f t="shared" si="62"/>
        <v>0</v>
      </c>
      <c r="EX7" s="22">
        <f t="shared" si="63"/>
        <v>0</v>
      </c>
      <c r="EY7" s="22">
        <v>0</v>
      </c>
      <c r="EZ7" s="25">
        <v>0</v>
      </c>
      <c r="FA7" s="22">
        <v>0</v>
      </c>
      <c r="FB7" s="22">
        <f t="shared" si="64"/>
        <v>0</v>
      </c>
      <c r="FC7" s="22">
        <f t="shared" si="65"/>
        <v>0</v>
      </c>
      <c r="FD7" s="22">
        <v>0</v>
      </c>
      <c r="FE7" s="25">
        <v>0</v>
      </c>
      <c r="FF7" s="22">
        <v>0</v>
      </c>
      <c r="FG7" s="22">
        <f t="shared" si="66"/>
        <v>0</v>
      </c>
      <c r="FH7" s="22">
        <f t="shared" si="67"/>
        <v>0</v>
      </c>
      <c r="FI7" s="26">
        <v>0</v>
      </c>
      <c r="FJ7" s="22">
        <v>0</v>
      </c>
      <c r="FK7" s="22">
        <v>0</v>
      </c>
      <c r="FL7" s="22">
        <f t="shared" si="68"/>
        <v>0</v>
      </c>
      <c r="FM7" s="22">
        <f t="shared" si="69"/>
        <v>0</v>
      </c>
      <c r="FN7" s="26">
        <v>0</v>
      </c>
      <c r="FO7" s="22">
        <v>50.16</v>
      </c>
      <c r="FP7" s="22">
        <v>7748.52</v>
      </c>
      <c r="FQ7" s="22">
        <f t="shared" si="70"/>
        <v>388665.76319999999</v>
      </c>
      <c r="FR7" s="22">
        <f t="shared" si="71"/>
        <v>8356.3139088000007</v>
      </c>
      <c r="FS7" s="22">
        <f t="shared" si="83"/>
        <v>436.2686028935837</v>
      </c>
      <c r="FT7" s="45">
        <v>1.21</v>
      </c>
      <c r="FU7" s="22">
        <v>10295.99</v>
      </c>
      <c r="FV7" s="22">
        <f t="shared" si="72"/>
        <v>12458.1479</v>
      </c>
      <c r="FW7" s="22">
        <f t="shared" si="73"/>
        <v>267.85017985000002</v>
      </c>
      <c r="FX7" s="26">
        <f t="shared" si="84"/>
        <v>26.792939610781819</v>
      </c>
      <c r="FY7" s="22">
        <v>2.72</v>
      </c>
      <c r="FZ7" s="22">
        <v>4921.24</v>
      </c>
      <c r="GA7" s="22">
        <f t="shared" si="74"/>
        <v>13385.772800000001</v>
      </c>
      <c r="GB7" s="22">
        <f t="shared" si="75"/>
        <v>287.79411520000002</v>
      </c>
      <c r="GC7" s="22">
        <f t="shared" si="85"/>
        <v>28.399809598684342</v>
      </c>
      <c r="GD7" s="25">
        <v>0</v>
      </c>
      <c r="GE7" s="22">
        <v>0</v>
      </c>
      <c r="GF7" s="22">
        <f t="shared" si="76"/>
        <v>0</v>
      </c>
      <c r="GG7" s="22">
        <f t="shared" si="77"/>
        <v>0</v>
      </c>
      <c r="GH7" s="25">
        <v>82.19</v>
      </c>
      <c r="GI7" s="22">
        <v>18791.54</v>
      </c>
      <c r="GJ7" s="22">
        <f t="shared" si="78"/>
        <v>1544476.6725999999</v>
      </c>
      <c r="GK7" s="26">
        <f t="shared" si="79"/>
        <v>33206.248460900002</v>
      </c>
    </row>
    <row r="8" spans="1:193" ht="14.4">
      <c r="A8" s="75" t="s">
        <v>95</v>
      </c>
      <c r="B8" s="27" t="s">
        <v>24</v>
      </c>
      <c r="C8" s="28">
        <v>45820</v>
      </c>
      <c r="D8" s="22">
        <v>0.125</v>
      </c>
      <c r="E8" s="25">
        <v>4628.6000000000004</v>
      </c>
      <c r="F8" s="22">
        <v>352.94</v>
      </c>
      <c r="G8" s="22">
        <f t="shared" si="0"/>
        <v>1633618.084</v>
      </c>
      <c r="H8" s="77">
        <f t="shared" si="1"/>
        <v>204202.2605</v>
      </c>
      <c r="I8" s="25">
        <v>0</v>
      </c>
      <c r="J8" s="22">
        <v>0</v>
      </c>
      <c r="K8" s="22">
        <f t="shared" si="2"/>
        <v>0</v>
      </c>
      <c r="L8" s="22">
        <f t="shared" si="3"/>
        <v>0</v>
      </c>
      <c r="M8" s="76">
        <f t="shared" si="86"/>
        <v>0</v>
      </c>
      <c r="N8" s="77">
        <v>0</v>
      </c>
      <c r="O8" s="25">
        <v>1.58</v>
      </c>
      <c r="P8" s="22">
        <v>30226.22</v>
      </c>
      <c r="Q8" s="22">
        <f t="shared" si="4"/>
        <v>47757.427600000003</v>
      </c>
      <c r="R8" s="22">
        <f t="shared" si="5"/>
        <v>5969.6784500000003</v>
      </c>
      <c r="S8" s="78">
        <f t="shared" si="6"/>
        <v>332.12090411545159</v>
      </c>
      <c r="U8" s="25">
        <v>37.520000000000003</v>
      </c>
      <c r="V8" s="22">
        <v>7592.39</v>
      </c>
      <c r="W8" s="22">
        <f t="shared" si="7"/>
        <v>284866.47280000005</v>
      </c>
      <c r="X8" s="22">
        <f t="shared" si="8"/>
        <v>35608.309100000006</v>
      </c>
      <c r="Y8" s="22">
        <f t="shared" si="9"/>
        <v>1413.5401408518403</v>
      </c>
      <c r="Z8" s="25">
        <v>8.51</v>
      </c>
      <c r="AA8" s="22">
        <v>18051.62</v>
      </c>
      <c r="AB8" s="22">
        <f t="shared" si="10"/>
        <v>153619.28619999997</v>
      </c>
      <c r="AC8" s="22">
        <f t="shared" si="11"/>
        <v>19202.410774999997</v>
      </c>
      <c r="AD8" s="22">
        <f t="shared" si="12"/>
        <v>856.6462497668698</v>
      </c>
      <c r="AE8" s="25">
        <v>8.51</v>
      </c>
      <c r="AF8" s="22">
        <v>10836.37</v>
      </c>
      <c r="AG8" s="22">
        <f t="shared" si="13"/>
        <v>92217.508700000006</v>
      </c>
      <c r="AH8" s="22">
        <f t="shared" si="14"/>
        <v>11527.188587500001</v>
      </c>
      <c r="AI8" s="22">
        <f t="shared" si="80"/>
        <v>566.31449292599427</v>
      </c>
      <c r="AJ8" s="25">
        <v>0</v>
      </c>
      <c r="AK8" s="22">
        <v>0</v>
      </c>
      <c r="AL8" s="22">
        <f t="shared" si="15"/>
        <v>0</v>
      </c>
      <c r="AM8" s="22">
        <f t="shared" si="16"/>
        <v>0</v>
      </c>
      <c r="AN8" s="22">
        <v>0</v>
      </c>
      <c r="AO8" s="25">
        <v>3.78</v>
      </c>
      <c r="AP8" s="22">
        <v>11257.28</v>
      </c>
      <c r="AQ8" s="22">
        <f t="shared" si="17"/>
        <v>42552.518400000001</v>
      </c>
      <c r="AR8" s="22">
        <f t="shared" si="18"/>
        <v>5319.0648000000001</v>
      </c>
      <c r="AS8" s="22">
        <f t="shared" si="19"/>
        <v>302.44918115287226</v>
      </c>
      <c r="AT8" s="25">
        <v>0</v>
      </c>
      <c r="AU8" s="22">
        <v>0</v>
      </c>
      <c r="AV8" s="22">
        <f t="shared" si="20"/>
        <v>0</v>
      </c>
      <c r="AW8" s="22">
        <f t="shared" si="21"/>
        <v>0</v>
      </c>
      <c r="AX8" s="22">
        <v>0</v>
      </c>
      <c r="AY8" s="25">
        <v>0</v>
      </c>
      <c r="AZ8" s="22">
        <v>0</v>
      </c>
      <c r="BA8" s="22">
        <f t="shared" si="22"/>
        <v>0</v>
      </c>
      <c r="BB8" s="22">
        <f t="shared" si="23"/>
        <v>0</v>
      </c>
      <c r="BC8" s="22">
        <v>0</v>
      </c>
      <c r="BD8" s="25">
        <v>0</v>
      </c>
      <c r="BE8" s="22">
        <v>0</v>
      </c>
      <c r="BF8" s="22">
        <f t="shared" si="24"/>
        <v>0</v>
      </c>
      <c r="BG8" s="22">
        <f t="shared" si="25"/>
        <v>0</v>
      </c>
      <c r="BH8" s="22">
        <v>0</v>
      </c>
      <c r="BI8" s="25">
        <v>0</v>
      </c>
      <c r="BJ8" s="22">
        <v>0</v>
      </c>
      <c r="BK8" s="22">
        <f t="shared" si="26"/>
        <v>0</v>
      </c>
      <c r="BL8" s="22">
        <f t="shared" si="27"/>
        <v>0</v>
      </c>
      <c r="BM8" s="22">
        <v>0</v>
      </c>
      <c r="BN8" s="25">
        <v>0.32</v>
      </c>
      <c r="BO8" s="22">
        <v>10130.19</v>
      </c>
      <c r="BP8" s="22">
        <f t="shared" si="28"/>
        <v>3241.6608000000001</v>
      </c>
      <c r="BQ8" s="22">
        <f t="shared" si="29"/>
        <v>405.20760000000001</v>
      </c>
      <c r="BR8" s="22">
        <f t="shared" si="81"/>
        <v>37.482324762604016</v>
      </c>
      <c r="BS8" s="25">
        <v>0</v>
      </c>
      <c r="BT8" s="22">
        <v>0</v>
      </c>
      <c r="BU8" s="22">
        <f t="shared" si="30"/>
        <v>0</v>
      </c>
      <c r="BV8" s="22">
        <f t="shared" si="31"/>
        <v>0</v>
      </c>
      <c r="BW8" s="22">
        <v>0</v>
      </c>
      <c r="BX8" s="25">
        <v>0.32</v>
      </c>
      <c r="BY8" s="22">
        <v>6504.63</v>
      </c>
      <c r="BZ8" s="22">
        <f t="shared" si="32"/>
        <v>2081.4816000000001</v>
      </c>
      <c r="CA8" s="22">
        <f t="shared" si="33"/>
        <v>260.18520000000001</v>
      </c>
      <c r="CB8" s="26">
        <f t="shared" si="82"/>
        <v>26.169424967526322</v>
      </c>
      <c r="CC8" s="22">
        <v>0</v>
      </c>
      <c r="CD8" s="22">
        <v>0</v>
      </c>
      <c r="CE8" s="22">
        <f t="shared" si="34"/>
        <v>0</v>
      </c>
      <c r="CF8" s="22">
        <f t="shared" si="35"/>
        <v>0</v>
      </c>
      <c r="CG8" s="26">
        <v>0</v>
      </c>
      <c r="CH8" s="22">
        <v>0</v>
      </c>
      <c r="CI8" s="22">
        <v>0</v>
      </c>
      <c r="CJ8" s="22">
        <f t="shared" si="36"/>
        <v>0</v>
      </c>
      <c r="CK8" s="22">
        <f t="shared" si="37"/>
        <v>0</v>
      </c>
      <c r="CL8" s="26">
        <v>0</v>
      </c>
      <c r="CM8" s="22">
        <v>0</v>
      </c>
      <c r="CN8" s="22">
        <v>0</v>
      </c>
      <c r="CO8" s="22">
        <f t="shared" si="38"/>
        <v>0</v>
      </c>
      <c r="CP8" s="22">
        <f t="shared" si="39"/>
        <v>0</v>
      </c>
      <c r="CQ8" s="26">
        <v>0</v>
      </c>
      <c r="CR8" s="22">
        <v>0</v>
      </c>
      <c r="CS8" s="22">
        <v>0</v>
      </c>
      <c r="CT8" s="22">
        <f t="shared" si="40"/>
        <v>0</v>
      </c>
      <c r="CU8" s="22">
        <f t="shared" si="41"/>
        <v>0</v>
      </c>
      <c r="CV8" s="26">
        <v>0</v>
      </c>
      <c r="CW8" s="22">
        <v>0</v>
      </c>
      <c r="CX8" s="22">
        <v>0</v>
      </c>
      <c r="CY8" s="22">
        <f t="shared" si="42"/>
        <v>0</v>
      </c>
      <c r="CZ8" s="22">
        <f t="shared" si="43"/>
        <v>0</v>
      </c>
      <c r="DA8" s="26">
        <v>0</v>
      </c>
      <c r="DB8" s="22">
        <v>0</v>
      </c>
      <c r="DC8" s="22">
        <v>0</v>
      </c>
      <c r="DD8" s="22">
        <f t="shared" si="44"/>
        <v>0</v>
      </c>
      <c r="DE8" s="22">
        <f t="shared" si="45"/>
        <v>0</v>
      </c>
      <c r="DF8" s="26">
        <v>0</v>
      </c>
      <c r="DG8" s="22">
        <v>0</v>
      </c>
      <c r="DH8" s="22">
        <v>0</v>
      </c>
      <c r="DI8" s="22">
        <f t="shared" si="46"/>
        <v>0</v>
      </c>
      <c r="DJ8" s="22">
        <f t="shared" si="47"/>
        <v>0</v>
      </c>
      <c r="DK8" s="26">
        <v>0</v>
      </c>
      <c r="DL8" s="22">
        <v>0</v>
      </c>
      <c r="DM8" s="22">
        <v>0</v>
      </c>
      <c r="DN8" s="22">
        <f t="shared" si="48"/>
        <v>0</v>
      </c>
      <c r="DO8" s="22">
        <f t="shared" si="49"/>
        <v>0</v>
      </c>
      <c r="DP8" s="26">
        <v>0</v>
      </c>
      <c r="DQ8" s="22">
        <v>0</v>
      </c>
      <c r="DR8" s="22">
        <v>0</v>
      </c>
      <c r="DS8" s="22">
        <f t="shared" si="50"/>
        <v>0</v>
      </c>
      <c r="DT8" s="22">
        <f t="shared" si="51"/>
        <v>0</v>
      </c>
      <c r="DU8" s="26">
        <v>0</v>
      </c>
      <c r="DV8" s="22">
        <v>0</v>
      </c>
      <c r="DW8" s="22">
        <v>0</v>
      </c>
      <c r="DX8" s="22">
        <f t="shared" si="52"/>
        <v>0</v>
      </c>
      <c r="DY8" s="22">
        <f t="shared" si="53"/>
        <v>0</v>
      </c>
      <c r="DZ8" s="26">
        <v>0</v>
      </c>
      <c r="EA8" s="22">
        <v>0</v>
      </c>
      <c r="EB8" s="22">
        <v>0</v>
      </c>
      <c r="EC8" s="22">
        <f t="shared" si="54"/>
        <v>0</v>
      </c>
      <c r="ED8" s="22">
        <f t="shared" si="55"/>
        <v>0</v>
      </c>
      <c r="EE8" s="26">
        <v>0</v>
      </c>
      <c r="EF8" s="22">
        <v>0</v>
      </c>
      <c r="EG8" s="22">
        <v>0</v>
      </c>
      <c r="EH8" s="22">
        <f t="shared" si="56"/>
        <v>0</v>
      </c>
      <c r="EI8" s="22">
        <f t="shared" si="57"/>
        <v>0</v>
      </c>
      <c r="EJ8" s="26">
        <v>0</v>
      </c>
      <c r="EK8" s="22">
        <v>0</v>
      </c>
      <c r="EL8" s="22">
        <v>0</v>
      </c>
      <c r="EM8" s="22">
        <f t="shared" si="58"/>
        <v>0</v>
      </c>
      <c r="EN8" s="22">
        <f t="shared" si="59"/>
        <v>0</v>
      </c>
      <c r="EO8" s="26">
        <v>0</v>
      </c>
      <c r="EP8" s="22">
        <v>0</v>
      </c>
      <c r="EQ8" s="22">
        <v>0</v>
      </c>
      <c r="ER8" s="22">
        <f t="shared" si="60"/>
        <v>0</v>
      </c>
      <c r="ES8" s="22">
        <f t="shared" si="61"/>
        <v>0</v>
      </c>
      <c r="ET8" s="26">
        <v>0</v>
      </c>
      <c r="EU8" s="22">
        <v>0</v>
      </c>
      <c r="EV8" s="22">
        <v>0</v>
      </c>
      <c r="EW8" s="22">
        <f t="shared" si="62"/>
        <v>0</v>
      </c>
      <c r="EX8" s="22">
        <f t="shared" si="63"/>
        <v>0</v>
      </c>
      <c r="EY8" s="22">
        <v>0</v>
      </c>
      <c r="EZ8" s="25">
        <v>0</v>
      </c>
      <c r="FA8" s="22">
        <v>0</v>
      </c>
      <c r="FB8" s="22">
        <f t="shared" si="64"/>
        <v>0</v>
      </c>
      <c r="FC8" s="22">
        <f t="shared" si="65"/>
        <v>0</v>
      </c>
      <c r="FD8" s="22">
        <v>0</v>
      </c>
      <c r="FE8" s="25">
        <v>0</v>
      </c>
      <c r="FF8" s="22">
        <v>0</v>
      </c>
      <c r="FG8" s="22">
        <f t="shared" si="66"/>
        <v>0</v>
      </c>
      <c r="FH8" s="22">
        <f t="shared" si="67"/>
        <v>0</v>
      </c>
      <c r="FI8" s="26">
        <v>0</v>
      </c>
      <c r="FJ8" s="22">
        <v>0</v>
      </c>
      <c r="FK8" s="22">
        <v>0</v>
      </c>
      <c r="FL8" s="22">
        <f t="shared" si="68"/>
        <v>0</v>
      </c>
      <c r="FM8" s="22">
        <f t="shared" si="69"/>
        <v>0</v>
      </c>
      <c r="FN8" s="26">
        <v>0</v>
      </c>
      <c r="FO8" s="22">
        <v>4.0999999999999996</v>
      </c>
      <c r="FP8" s="22">
        <v>14457.78</v>
      </c>
      <c r="FQ8" s="22">
        <f t="shared" si="70"/>
        <v>59276.898000000001</v>
      </c>
      <c r="FR8" s="22">
        <f t="shared" si="71"/>
        <v>7409.6122500000001</v>
      </c>
      <c r="FS8" s="22">
        <f t="shared" si="83"/>
        <v>395.73470234060642</v>
      </c>
      <c r="FT8" s="45">
        <v>0</v>
      </c>
      <c r="FU8" s="22">
        <v>0</v>
      </c>
      <c r="FV8" s="22">
        <f t="shared" si="72"/>
        <v>0</v>
      </c>
      <c r="FW8" s="22">
        <f t="shared" si="73"/>
        <v>0</v>
      </c>
      <c r="FX8" s="26">
        <v>0</v>
      </c>
      <c r="FY8" s="22">
        <v>0.32</v>
      </c>
      <c r="FZ8" s="22">
        <v>90534.66</v>
      </c>
      <c r="GA8" s="22">
        <f t="shared" si="74"/>
        <v>28971.091200000003</v>
      </c>
      <c r="GB8" s="22">
        <f t="shared" si="75"/>
        <v>3621.3864000000003</v>
      </c>
      <c r="GC8" s="22">
        <f t="shared" si="85"/>
        <v>221.43563735737268</v>
      </c>
      <c r="GD8" s="25">
        <v>0.32</v>
      </c>
      <c r="GE8" s="22">
        <v>4805184.1100000003</v>
      </c>
      <c r="GF8" s="22">
        <f t="shared" si="76"/>
        <v>1537658.9152000002</v>
      </c>
      <c r="GG8" s="22">
        <f t="shared" si="77"/>
        <v>192207.36440000002</v>
      </c>
      <c r="GH8" s="25">
        <v>107.19</v>
      </c>
      <c r="GI8" s="22">
        <v>33145.22</v>
      </c>
      <c r="GJ8" s="22">
        <f t="shared" si="78"/>
        <v>3552836.1318000001</v>
      </c>
      <c r="GK8" s="26">
        <f t="shared" si="79"/>
        <v>444104.51647500001</v>
      </c>
    </row>
    <row r="9" spans="1:193" ht="14.4">
      <c r="A9" s="75" t="s">
        <v>96</v>
      </c>
      <c r="B9" s="27" t="s">
        <v>29</v>
      </c>
      <c r="C9" s="28">
        <v>45828</v>
      </c>
      <c r="D9" s="22">
        <v>0.125</v>
      </c>
      <c r="E9" s="25">
        <v>8210.9</v>
      </c>
      <c r="F9" s="22">
        <v>414.41</v>
      </c>
      <c r="G9" s="22">
        <f t="shared" si="0"/>
        <v>3402679.0690000001</v>
      </c>
      <c r="H9" s="77">
        <f t="shared" si="1"/>
        <v>425334.88362500002</v>
      </c>
      <c r="I9" s="25">
        <v>24.18</v>
      </c>
      <c r="J9" s="22">
        <v>35260.050000000003</v>
      </c>
      <c r="K9" s="22">
        <f t="shared" si="2"/>
        <v>852588.00900000008</v>
      </c>
      <c r="L9" s="22">
        <f t="shared" si="3"/>
        <v>106573.50112500001</v>
      </c>
      <c r="M9" s="76">
        <f t="shared" si="86"/>
        <v>3.0225</v>
      </c>
      <c r="N9" s="77">
        <f>10^(-0.541+0.811*LOG(L9))</f>
        <v>3438.9315240238461</v>
      </c>
      <c r="O9" s="25">
        <v>41.11</v>
      </c>
      <c r="P9" s="22">
        <v>23155.62</v>
      </c>
      <c r="Q9" s="22">
        <f t="shared" si="4"/>
        <v>951927.53819999995</v>
      </c>
      <c r="R9" s="22">
        <f t="shared" si="5"/>
        <v>118990.94227499999</v>
      </c>
      <c r="S9" s="78">
        <f t="shared" si="6"/>
        <v>3760.4669480003581</v>
      </c>
      <c r="U9" s="25">
        <v>49.87</v>
      </c>
      <c r="V9" s="22">
        <v>7591.46</v>
      </c>
      <c r="W9" s="22">
        <f t="shared" si="7"/>
        <v>378586.1102</v>
      </c>
      <c r="X9" s="22">
        <f t="shared" si="8"/>
        <v>47323.263774999999</v>
      </c>
      <c r="Y9" s="22">
        <f t="shared" si="9"/>
        <v>1780.2687683952315</v>
      </c>
      <c r="Z9" s="25">
        <v>11.79</v>
      </c>
      <c r="AA9" s="22">
        <v>19466.37</v>
      </c>
      <c r="AB9" s="22">
        <f t="shared" si="10"/>
        <v>229508.50229999996</v>
      </c>
      <c r="AC9" s="22">
        <f t="shared" si="11"/>
        <v>28688.562787499995</v>
      </c>
      <c r="AD9" s="22">
        <f t="shared" si="12"/>
        <v>1186.3199401012082</v>
      </c>
      <c r="AE9" s="25">
        <v>12.7</v>
      </c>
      <c r="AF9" s="22">
        <v>14695.83</v>
      </c>
      <c r="AG9" s="22">
        <f t="shared" si="13"/>
        <v>186637.041</v>
      </c>
      <c r="AH9" s="22">
        <f t="shared" si="14"/>
        <v>23329.630125</v>
      </c>
      <c r="AI9" s="22">
        <f t="shared" si="80"/>
        <v>1003.1670736124573</v>
      </c>
      <c r="AJ9" s="25">
        <v>0</v>
      </c>
      <c r="AK9" s="22">
        <v>0</v>
      </c>
      <c r="AL9" s="22">
        <f t="shared" si="15"/>
        <v>0</v>
      </c>
      <c r="AM9" s="22">
        <f t="shared" si="16"/>
        <v>0</v>
      </c>
      <c r="AN9" s="22">
        <v>0</v>
      </c>
      <c r="AO9" s="25">
        <v>5.74</v>
      </c>
      <c r="AP9" s="22">
        <v>139558.45000000001</v>
      </c>
      <c r="AQ9" s="22">
        <f t="shared" si="17"/>
        <v>801065.50300000014</v>
      </c>
      <c r="AR9" s="22">
        <f t="shared" si="18"/>
        <v>100133.18787500002</v>
      </c>
      <c r="AS9" s="22">
        <f t="shared" si="19"/>
        <v>3269.4055284012511</v>
      </c>
      <c r="AT9" s="25">
        <v>3.32</v>
      </c>
      <c r="AU9" s="22">
        <v>159163.03</v>
      </c>
      <c r="AV9" s="22">
        <f t="shared" si="20"/>
        <v>528421.25959999999</v>
      </c>
      <c r="AW9" s="22">
        <f t="shared" si="21"/>
        <v>66052.657449999999</v>
      </c>
      <c r="AX9" s="22">
        <f t="shared" si="87"/>
        <v>2333.0875126725036</v>
      </c>
      <c r="AY9" s="25">
        <v>1.51</v>
      </c>
      <c r="AZ9" s="22">
        <v>87264.320000000007</v>
      </c>
      <c r="BA9" s="22">
        <f t="shared" si="22"/>
        <v>131769.1232</v>
      </c>
      <c r="BB9" s="22">
        <f t="shared" si="23"/>
        <v>16471.1404</v>
      </c>
      <c r="BC9" s="22">
        <f t="shared" si="90"/>
        <v>756.41981267576114</v>
      </c>
      <c r="BD9" s="25">
        <v>0.6</v>
      </c>
      <c r="BE9" s="22">
        <v>41983.41</v>
      </c>
      <c r="BF9" s="22">
        <f t="shared" si="24"/>
        <v>25190.046000000002</v>
      </c>
      <c r="BG9" s="22">
        <f t="shared" si="25"/>
        <v>3148.7557500000003</v>
      </c>
      <c r="BH9" s="22">
        <f t="shared" ref="BH9:BH15" si="91">10^(-0.541+0.811*LOG(BG9))</f>
        <v>197.69273401295703</v>
      </c>
      <c r="BI9" s="25">
        <v>0</v>
      </c>
      <c r="BJ9" s="22">
        <v>0</v>
      </c>
      <c r="BK9" s="22">
        <f t="shared" si="26"/>
        <v>0</v>
      </c>
      <c r="BL9" s="22">
        <f t="shared" si="27"/>
        <v>0</v>
      </c>
      <c r="BM9" s="22">
        <v>0</v>
      </c>
      <c r="BN9" s="25">
        <v>5.14</v>
      </c>
      <c r="BO9" s="22">
        <v>20701.84</v>
      </c>
      <c r="BP9" s="22">
        <f t="shared" si="28"/>
        <v>106407.45759999999</v>
      </c>
      <c r="BQ9" s="22">
        <f t="shared" si="29"/>
        <v>13300.932199999999</v>
      </c>
      <c r="BR9" s="22">
        <f t="shared" si="81"/>
        <v>636.01647665535268</v>
      </c>
      <c r="BS9" s="25">
        <v>0.3</v>
      </c>
      <c r="BT9" s="22">
        <v>52637.440000000002</v>
      </c>
      <c r="BU9" s="22">
        <f t="shared" si="30"/>
        <v>15791.232</v>
      </c>
      <c r="BV9" s="22">
        <f t="shared" si="31"/>
        <v>1973.904</v>
      </c>
      <c r="BW9" s="22">
        <f>10^(-0.541+0.811*LOG(BU9))</f>
        <v>730.99665127393769</v>
      </c>
      <c r="BX9" s="25">
        <v>1.21</v>
      </c>
      <c r="BY9" s="22">
        <v>5310.19</v>
      </c>
      <c r="BZ9" s="22">
        <f t="shared" si="32"/>
        <v>6425.3298999999997</v>
      </c>
      <c r="CA9" s="22">
        <f t="shared" si="33"/>
        <v>803.16623749999997</v>
      </c>
      <c r="CB9" s="26">
        <f t="shared" si="82"/>
        <v>65.282565772016383</v>
      </c>
      <c r="CC9" s="22">
        <v>0</v>
      </c>
      <c r="CD9" s="22">
        <v>0</v>
      </c>
      <c r="CE9" s="22">
        <f t="shared" si="34"/>
        <v>0</v>
      </c>
      <c r="CF9" s="22">
        <f t="shared" si="35"/>
        <v>0</v>
      </c>
      <c r="CG9" s="26">
        <v>0</v>
      </c>
      <c r="CH9" s="22">
        <v>0</v>
      </c>
      <c r="CI9" s="22">
        <v>0</v>
      </c>
      <c r="CJ9" s="22">
        <f t="shared" si="36"/>
        <v>0</v>
      </c>
      <c r="CK9" s="22">
        <f t="shared" si="37"/>
        <v>0</v>
      </c>
      <c r="CL9" s="26">
        <v>0</v>
      </c>
      <c r="CM9" s="22">
        <v>0</v>
      </c>
      <c r="CN9" s="22">
        <v>0</v>
      </c>
      <c r="CO9" s="22">
        <f t="shared" si="38"/>
        <v>0</v>
      </c>
      <c r="CP9" s="22">
        <f t="shared" si="39"/>
        <v>0</v>
      </c>
      <c r="CQ9" s="26">
        <v>0</v>
      </c>
      <c r="CR9" s="22">
        <v>0</v>
      </c>
      <c r="CS9" s="22">
        <v>0</v>
      </c>
      <c r="CT9" s="22">
        <f t="shared" si="40"/>
        <v>0</v>
      </c>
      <c r="CU9" s="22">
        <f t="shared" si="41"/>
        <v>0</v>
      </c>
      <c r="CV9" s="26">
        <v>0</v>
      </c>
      <c r="CW9" s="22">
        <v>0</v>
      </c>
      <c r="CX9" s="22">
        <v>0</v>
      </c>
      <c r="CY9" s="22">
        <f t="shared" si="42"/>
        <v>0</v>
      </c>
      <c r="CZ9" s="22">
        <f t="shared" si="43"/>
        <v>0</v>
      </c>
      <c r="DA9" s="26">
        <v>0</v>
      </c>
      <c r="DB9" s="22">
        <v>0</v>
      </c>
      <c r="DC9" s="22">
        <v>0</v>
      </c>
      <c r="DD9" s="22">
        <f t="shared" si="44"/>
        <v>0</v>
      </c>
      <c r="DE9" s="22">
        <f t="shared" si="45"/>
        <v>0</v>
      </c>
      <c r="DF9" s="26">
        <v>0</v>
      </c>
      <c r="DG9" s="22">
        <v>0</v>
      </c>
      <c r="DH9" s="22">
        <v>0</v>
      </c>
      <c r="DI9" s="22">
        <f t="shared" si="46"/>
        <v>0</v>
      </c>
      <c r="DJ9" s="22">
        <f t="shared" si="47"/>
        <v>0</v>
      </c>
      <c r="DK9" s="26">
        <v>0</v>
      </c>
      <c r="DL9" s="22">
        <v>0.6</v>
      </c>
      <c r="DM9" s="22">
        <v>146759.28</v>
      </c>
      <c r="DN9" s="22">
        <f t="shared" si="48"/>
        <v>88055.567999999999</v>
      </c>
      <c r="DO9" s="22">
        <f t="shared" si="49"/>
        <v>11006.946</v>
      </c>
      <c r="DP9" s="26">
        <f t="shared" ref="DP9:DP19" si="92">10^(-0.665+0.939*LOG(DO9))</f>
        <v>1349.3516947445007</v>
      </c>
      <c r="DQ9" s="22">
        <v>0</v>
      </c>
      <c r="DR9" s="22">
        <v>0</v>
      </c>
      <c r="DS9" s="22">
        <f t="shared" si="50"/>
        <v>0</v>
      </c>
      <c r="DT9" s="22">
        <f t="shared" si="51"/>
        <v>0</v>
      </c>
      <c r="DU9" s="26">
        <v>0</v>
      </c>
      <c r="DV9" s="22">
        <v>0.3</v>
      </c>
      <c r="DW9" s="22">
        <v>378001.78</v>
      </c>
      <c r="DX9" s="22">
        <f t="shared" si="52"/>
        <v>113400.534</v>
      </c>
      <c r="DY9" s="22">
        <f t="shared" si="53"/>
        <v>14175.06675</v>
      </c>
      <c r="DZ9" s="26">
        <f>10^(-0.665+0.939*LOG(DY9))</f>
        <v>1711.1263564615206</v>
      </c>
      <c r="EA9" s="22">
        <v>0</v>
      </c>
      <c r="EB9" s="22">
        <v>0</v>
      </c>
      <c r="EC9" s="22">
        <f t="shared" si="54"/>
        <v>0</v>
      </c>
      <c r="ED9" s="22">
        <f t="shared" si="55"/>
        <v>0</v>
      </c>
      <c r="EE9" s="26">
        <v>0</v>
      </c>
      <c r="EF9" s="22">
        <v>0</v>
      </c>
      <c r="EG9" s="22">
        <v>0</v>
      </c>
      <c r="EH9" s="22">
        <f t="shared" si="56"/>
        <v>0</v>
      </c>
      <c r="EI9" s="22">
        <f t="shared" si="57"/>
        <v>0</v>
      </c>
      <c r="EJ9" s="26">
        <v>0</v>
      </c>
      <c r="EK9" s="22">
        <v>0</v>
      </c>
      <c r="EL9" s="22">
        <v>0</v>
      </c>
      <c r="EM9" s="22">
        <f t="shared" si="58"/>
        <v>0</v>
      </c>
      <c r="EN9" s="22">
        <f t="shared" si="59"/>
        <v>0</v>
      </c>
      <c r="EO9" s="26">
        <v>0</v>
      </c>
      <c r="EP9" s="22">
        <v>0</v>
      </c>
      <c r="EQ9" s="22">
        <v>0</v>
      </c>
      <c r="ER9" s="22">
        <f t="shared" si="60"/>
        <v>0</v>
      </c>
      <c r="ES9" s="22">
        <f t="shared" si="61"/>
        <v>0</v>
      </c>
      <c r="ET9" s="26">
        <v>0</v>
      </c>
      <c r="EU9" s="22">
        <v>0</v>
      </c>
      <c r="EV9" s="22">
        <v>0</v>
      </c>
      <c r="EW9" s="22">
        <f t="shared" si="62"/>
        <v>0</v>
      </c>
      <c r="EX9" s="22">
        <f t="shared" si="63"/>
        <v>0</v>
      </c>
      <c r="EY9" s="22">
        <v>0</v>
      </c>
      <c r="EZ9" s="25">
        <v>0.6</v>
      </c>
      <c r="FA9" s="22">
        <v>16749.490000000002</v>
      </c>
      <c r="FB9" s="22">
        <f t="shared" si="64"/>
        <v>10049.694000000001</v>
      </c>
      <c r="FC9" s="22">
        <f t="shared" si="65"/>
        <v>1256.2117500000002</v>
      </c>
      <c r="FE9" s="25">
        <v>1.51</v>
      </c>
      <c r="FF9" s="22">
        <v>60318.34</v>
      </c>
      <c r="FG9" s="22">
        <f t="shared" si="66"/>
        <v>91080.693399999989</v>
      </c>
      <c r="FH9" s="22">
        <f t="shared" si="67"/>
        <v>11385.086674999999</v>
      </c>
      <c r="FI9" s="26">
        <f t="shared" si="88"/>
        <v>560.64605782326385</v>
      </c>
      <c r="FJ9" s="22">
        <v>0</v>
      </c>
      <c r="FK9" s="22">
        <v>0</v>
      </c>
      <c r="FL9" s="22">
        <f t="shared" si="68"/>
        <v>0</v>
      </c>
      <c r="FM9" s="22">
        <f t="shared" si="69"/>
        <v>0</v>
      </c>
      <c r="FN9" s="26">
        <v>0</v>
      </c>
      <c r="FO9" s="22">
        <v>65.900000000000006</v>
      </c>
      <c r="FP9" s="22">
        <v>7061.05</v>
      </c>
      <c r="FQ9" s="22">
        <f t="shared" si="70"/>
        <v>465323.19500000007</v>
      </c>
      <c r="FR9" s="22">
        <f t="shared" si="71"/>
        <v>58165.399375000008</v>
      </c>
      <c r="FS9" s="22">
        <f t="shared" si="83"/>
        <v>2104.4716682430198</v>
      </c>
      <c r="FT9" s="45">
        <v>7.86</v>
      </c>
      <c r="FU9" s="22">
        <v>16823.939999999999</v>
      </c>
      <c r="FV9" s="22">
        <f t="shared" si="72"/>
        <v>132236.1684</v>
      </c>
      <c r="FW9" s="22">
        <f t="shared" si="73"/>
        <v>16529.521049999999</v>
      </c>
      <c r="FX9" s="26">
        <f t="shared" si="84"/>
        <v>758.59343317124808</v>
      </c>
      <c r="FY9" s="22">
        <v>3.63</v>
      </c>
      <c r="FZ9" s="22">
        <v>8898.9500000000007</v>
      </c>
      <c r="GA9" s="22">
        <f t="shared" si="74"/>
        <v>32303.1885</v>
      </c>
      <c r="GB9" s="22">
        <f t="shared" si="75"/>
        <v>4037.8985625</v>
      </c>
      <c r="GC9" s="22">
        <f t="shared" si="85"/>
        <v>241.87558524765785</v>
      </c>
      <c r="GD9" s="25">
        <v>0.6</v>
      </c>
      <c r="GE9" s="22">
        <v>1951113.04</v>
      </c>
      <c r="GF9" s="22">
        <f t="shared" si="76"/>
        <v>1170667.824</v>
      </c>
      <c r="GG9" s="22">
        <f t="shared" si="77"/>
        <v>146333.478</v>
      </c>
      <c r="GH9" s="25">
        <v>148.41999999999999</v>
      </c>
      <c r="GI9" s="22">
        <v>22720.75</v>
      </c>
      <c r="GJ9" s="22">
        <f t="shared" si="78"/>
        <v>3372213.7149999999</v>
      </c>
      <c r="GK9" s="26">
        <f t="shared" si="79"/>
        <v>421526.71437499998</v>
      </c>
    </row>
    <row r="10" spans="1:193" ht="14.4">
      <c r="A10" s="75" t="s">
        <v>137</v>
      </c>
      <c r="B10" s="27" t="s">
        <v>42</v>
      </c>
      <c r="C10" s="28">
        <v>45828</v>
      </c>
      <c r="D10" s="22">
        <v>0.125</v>
      </c>
      <c r="E10" s="25">
        <v>10524.73</v>
      </c>
      <c r="F10" s="22">
        <v>405.63</v>
      </c>
      <c r="G10" s="22">
        <f t="shared" si="0"/>
        <v>4269146.2298999997</v>
      </c>
      <c r="H10" s="77">
        <f t="shared" si="1"/>
        <v>533643.27873749996</v>
      </c>
      <c r="I10" s="25">
        <v>8.16</v>
      </c>
      <c r="J10" s="22">
        <v>39684.639999999999</v>
      </c>
      <c r="K10" s="22">
        <f t="shared" si="2"/>
        <v>323826.66239999997</v>
      </c>
      <c r="L10" s="22">
        <f t="shared" si="3"/>
        <v>40478.332799999996</v>
      </c>
      <c r="M10" s="76">
        <f t="shared" si="86"/>
        <v>1.02</v>
      </c>
      <c r="N10" s="77">
        <f t="shared" ref="N10:N15" si="93">10^(-0.541+0.811*LOG(L10))</f>
        <v>1568.4025587475071</v>
      </c>
      <c r="O10" s="25">
        <v>17.22</v>
      </c>
      <c r="P10" s="22">
        <v>36240.83</v>
      </c>
      <c r="Q10" s="22">
        <f t="shared" si="4"/>
        <v>624067.09259999997</v>
      </c>
      <c r="R10" s="22">
        <f t="shared" si="5"/>
        <v>78008.386574999997</v>
      </c>
      <c r="S10" s="78">
        <f t="shared" si="6"/>
        <v>2670.094245145036</v>
      </c>
      <c r="U10" s="25">
        <v>41.7</v>
      </c>
      <c r="V10" s="22">
        <v>12306.4</v>
      </c>
      <c r="W10" s="22">
        <f t="shared" si="7"/>
        <v>513176.88</v>
      </c>
      <c r="X10" s="22">
        <f t="shared" si="8"/>
        <v>64147.11</v>
      </c>
      <c r="Y10" s="22">
        <f t="shared" si="9"/>
        <v>2278.3509594892207</v>
      </c>
      <c r="Z10" s="25">
        <v>11.48</v>
      </c>
      <c r="AA10" s="22">
        <v>10117.75</v>
      </c>
      <c r="AB10" s="22">
        <f t="shared" si="10"/>
        <v>116151.77</v>
      </c>
      <c r="AC10" s="22">
        <f t="shared" si="11"/>
        <v>14518.971250000001</v>
      </c>
      <c r="AD10" s="22">
        <f t="shared" si="12"/>
        <v>682.85732197248842</v>
      </c>
      <c r="AE10" s="25">
        <v>4.53</v>
      </c>
      <c r="AF10" s="22">
        <v>16453.63</v>
      </c>
      <c r="AG10" s="22">
        <f t="shared" si="13"/>
        <v>74534.943900000013</v>
      </c>
      <c r="AH10" s="22">
        <f t="shared" si="14"/>
        <v>9316.8679875000016</v>
      </c>
      <c r="AI10" s="22">
        <f t="shared" si="80"/>
        <v>476.51647768549157</v>
      </c>
      <c r="AJ10" s="25">
        <v>0</v>
      </c>
      <c r="AK10" s="22">
        <v>0</v>
      </c>
      <c r="AL10" s="22">
        <f t="shared" si="15"/>
        <v>0</v>
      </c>
      <c r="AM10" s="22">
        <f t="shared" si="16"/>
        <v>0</v>
      </c>
      <c r="AN10" s="22">
        <v>0</v>
      </c>
      <c r="AO10" s="25">
        <v>2.72</v>
      </c>
      <c r="AP10" s="22">
        <v>17124.830000000002</v>
      </c>
      <c r="AQ10" s="22">
        <f t="shared" si="17"/>
        <v>46579.537600000011</v>
      </c>
      <c r="AR10" s="22">
        <f t="shared" si="18"/>
        <v>5822.4422000000013</v>
      </c>
      <c r="AS10" s="22">
        <f t="shared" si="19"/>
        <v>325.46201266421161</v>
      </c>
      <c r="AT10" s="25">
        <v>1.81</v>
      </c>
      <c r="AU10" s="22">
        <v>79244.5</v>
      </c>
      <c r="AV10" s="22">
        <f t="shared" si="20"/>
        <v>143432.54500000001</v>
      </c>
      <c r="AW10" s="22">
        <f t="shared" si="21"/>
        <v>17929.068125000002</v>
      </c>
      <c r="AX10" s="22">
        <f t="shared" si="87"/>
        <v>810.28035336191897</v>
      </c>
      <c r="AY10" s="25">
        <v>0.91</v>
      </c>
      <c r="AZ10" s="22">
        <v>167622.63</v>
      </c>
      <c r="BA10" s="22">
        <f t="shared" si="22"/>
        <v>152536.59330000001</v>
      </c>
      <c r="BB10" s="22">
        <f t="shared" si="23"/>
        <v>19067.074162500001</v>
      </c>
      <c r="BC10" s="22">
        <f t="shared" si="90"/>
        <v>851.74652275516155</v>
      </c>
      <c r="BD10" s="25">
        <v>1.21</v>
      </c>
      <c r="BE10" s="22">
        <v>54045.43</v>
      </c>
      <c r="BF10" s="22">
        <f t="shared" si="24"/>
        <v>65394.970300000001</v>
      </c>
      <c r="BG10" s="22">
        <f t="shared" si="25"/>
        <v>8174.3712875000001</v>
      </c>
      <c r="BH10" s="22">
        <f t="shared" si="91"/>
        <v>428.54899983246366</v>
      </c>
      <c r="BI10" s="25">
        <v>0</v>
      </c>
      <c r="BJ10" s="22">
        <v>0</v>
      </c>
      <c r="BK10" s="22">
        <f t="shared" si="26"/>
        <v>0</v>
      </c>
      <c r="BL10" s="22">
        <f t="shared" si="27"/>
        <v>0</v>
      </c>
      <c r="BM10" s="22">
        <v>0</v>
      </c>
      <c r="BN10" s="25">
        <v>3.32</v>
      </c>
      <c r="BO10" s="22">
        <v>10728.84</v>
      </c>
      <c r="BP10" s="22">
        <f t="shared" si="28"/>
        <v>35619.748800000001</v>
      </c>
      <c r="BQ10" s="22">
        <f t="shared" si="29"/>
        <v>4452.4686000000002</v>
      </c>
      <c r="BR10" s="22">
        <f t="shared" si="81"/>
        <v>261.82752582749066</v>
      </c>
      <c r="BS10" s="25">
        <v>0</v>
      </c>
      <c r="BT10" s="22">
        <v>0</v>
      </c>
      <c r="BU10" s="22">
        <f t="shared" si="30"/>
        <v>0</v>
      </c>
      <c r="BV10" s="22">
        <f t="shared" si="31"/>
        <v>0</v>
      </c>
      <c r="BW10" s="22">
        <v>0</v>
      </c>
      <c r="BX10" s="25">
        <v>0.6</v>
      </c>
      <c r="BY10" s="22">
        <v>8721.94</v>
      </c>
      <c r="BZ10" s="22">
        <f t="shared" si="32"/>
        <v>5233.1639999999998</v>
      </c>
      <c r="CA10" s="22">
        <f t="shared" si="33"/>
        <v>654.14549999999997</v>
      </c>
      <c r="CB10" s="26">
        <f t="shared" si="82"/>
        <v>55.272855858555104</v>
      </c>
      <c r="CC10" s="22">
        <v>0</v>
      </c>
      <c r="CD10" s="22">
        <v>0</v>
      </c>
      <c r="CE10" s="22">
        <f t="shared" si="34"/>
        <v>0</v>
      </c>
      <c r="CF10" s="22">
        <f t="shared" si="35"/>
        <v>0</v>
      </c>
      <c r="CG10" s="26">
        <v>0</v>
      </c>
      <c r="CH10" s="22">
        <v>0</v>
      </c>
      <c r="CI10" s="22">
        <v>0</v>
      </c>
      <c r="CJ10" s="22">
        <f t="shared" si="36"/>
        <v>0</v>
      </c>
      <c r="CK10" s="22">
        <f t="shared" si="37"/>
        <v>0</v>
      </c>
      <c r="CL10" s="26">
        <v>0</v>
      </c>
      <c r="CM10" s="22">
        <v>0</v>
      </c>
      <c r="CN10" s="22">
        <v>0</v>
      </c>
      <c r="CO10" s="22">
        <f t="shared" si="38"/>
        <v>0</v>
      </c>
      <c r="CP10" s="22">
        <f t="shared" si="39"/>
        <v>0</v>
      </c>
      <c r="CQ10" s="26">
        <v>0</v>
      </c>
      <c r="CR10" s="22">
        <v>0</v>
      </c>
      <c r="CS10" s="22">
        <v>0</v>
      </c>
      <c r="CT10" s="22">
        <f t="shared" si="40"/>
        <v>0</v>
      </c>
      <c r="CU10" s="22">
        <f t="shared" si="41"/>
        <v>0</v>
      </c>
      <c r="CV10" s="26">
        <v>0</v>
      </c>
      <c r="CW10" s="22">
        <v>0</v>
      </c>
      <c r="CX10" s="22">
        <v>0</v>
      </c>
      <c r="CY10" s="22">
        <f t="shared" si="42"/>
        <v>0</v>
      </c>
      <c r="CZ10" s="22">
        <f t="shared" si="43"/>
        <v>0</v>
      </c>
      <c r="DA10" s="26">
        <v>0</v>
      </c>
      <c r="DB10" s="22">
        <v>0</v>
      </c>
      <c r="DC10" s="22">
        <v>0</v>
      </c>
      <c r="DD10" s="22">
        <f t="shared" si="44"/>
        <v>0</v>
      </c>
      <c r="DE10" s="22">
        <f t="shared" si="45"/>
        <v>0</v>
      </c>
      <c r="DF10" s="26">
        <v>0</v>
      </c>
      <c r="DG10" s="22">
        <v>0</v>
      </c>
      <c r="DH10" s="22">
        <v>0</v>
      </c>
      <c r="DI10" s="22">
        <f t="shared" si="46"/>
        <v>0</v>
      </c>
      <c r="DJ10" s="22">
        <f t="shared" si="47"/>
        <v>0</v>
      </c>
      <c r="DK10" s="26">
        <v>0</v>
      </c>
      <c r="DL10" s="22">
        <v>1.21</v>
      </c>
      <c r="DM10" s="22">
        <v>70649.63</v>
      </c>
      <c r="DN10" s="22">
        <f t="shared" si="48"/>
        <v>85486.05230000001</v>
      </c>
      <c r="DO10" s="22">
        <f t="shared" si="49"/>
        <v>10685.756537500001</v>
      </c>
      <c r="DP10" s="26">
        <f t="shared" si="92"/>
        <v>1312.3453999281019</v>
      </c>
      <c r="DQ10" s="22">
        <v>0</v>
      </c>
      <c r="DR10" s="22">
        <v>0</v>
      </c>
      <c r="DS10" s="22">
        <f t="shared" si="50"/>
        <v>0</v>
      </c>
      <c r="DT10" s="22">
        <f t="shared" si="51"/>
        <v>0</v>
      </c>
      <c r="DU10" s="26">
        <v>0</v>
      </c>
      <c r="DV10" s="22">
        <v>0</v>
      </c>
      <c r="DW10" s="22">
        <v>0</v>
      </c>
      <c r="DX10" s="22">
        <f t="shared" si="52"/>
        <v>0</v>
      </c>
      <c r="DY10" s="22">
        <f t="shared" si="53"/>
        <v>0</v>
      </c>
      <c r="DZ10" s="26">
        <v>0</v>
      </c>
      <c r="EA10" s="22">
        <v>0</v>
      </c>
      <c r="EB10" s="22">
        <v>0</v>
      </c>
      <c r="EC10" s="22">
        <f t="shared" si="54"/>
        <v>0</v>
      </c>
      <c r="ED10" s="22">
        <f t="shared" si="55"/>
        <v>0</v>
      </c>
      <c r="EE10" s="26">
        <v>0</v>
      </c>
      <c r="EF10" s="22">
        <v>0</v>
      </c>
      <c r="EG10" s="22">
        <v>0</v>
      </c>
      <c r="EH10" s="22">
        <f t="shared" si="56"/>
        <v>0</v>
      </c>
      <c r="EI10" s="22">
        <f t="shared" si="57"/>
        <v>0</v>
      </c>
      <c r="EJ10" s="26">
        <v>0</v>
      </c>
      <c r="EK10" s="22">
        <v>0</v>
      </c>
      <c r="EL10" s="22">
        <v>0</v>
      </c>
      <c r="EM10" s="22">
        <f t="shared" si="58"/>
        <v>0</v>
      </c>
      <c r="EN10" s="22">
        <f t="shared" si="59"/>
        <v>0</v>
      </c>
      <c r="EO10" s="26">
        <v>0</v>
      </c>
      <c r="EP10" s="22">
        <v>0</v>
      </c>
      <c r="EQ10" s="22">
        <v>0</v>
      </c>
      <c r="ER10" s="22">
        <f t="shared" si="60"/>
        <v>0</v>
      </c>
      <c r="ES10" s="22">
        <f t="shared" si="61"/>
        <v>0</v>
      </c>
      <c r="ET10" s="26">
        <v>0</v>
      </c>
      <c r="EU10" s="22">
        <v>0</v>
      </c>
      <c r="EV10" s="22">
        <v>0</v>
      </c>
      <c r="EW10" s="22">
        <f t="shared" si="62"/>
        <v>0</v>
      </c>
      <c r="EX10" s="22">
        <f t="shared" si="63"/>
        <v>0</v>
      </c>
      <c r="EY10" s="22">
        <v>0</v>
      </c>
      <c r="EZ10" s="25">
        <v>0</v>
      </c>
      <c r="FA10" s="22">
        <v>0</v>
      </c>
      <c r="FB10" s="22">
        <f t="shared" si="64"/>
        <v>0</v>
      </c>
      <c r="FC10" s="22">
        <f t="shared" si="65"/>
        <v>0</v>
      </c>
      <c r="FD10" s="22">
        <v>0</v>
      </c>
      <c r="FE10" s="25">
        <v>0.3</v>
      </c>
      <c r="FF10" s="22">
        <v>272486.44</v>
      </c>
      <c r="FG10" s="22">
        <f t="shared" si="66"/>
        <v>81745.932000000001</v>
      </c>
      <c r="FH10" s="22">
        <f t="shared" si="67"/>
        <v>10218.2415</v>
      </c>
      <c r="FI10" s="26">
        <f t="shared" si="88"/>
        <v>513.57522835535269</v>
      </c>
      <c r="FJ10" s="22">
        <v>0</v>
      </c>
      <c r="FK10" s="22">
        <v>0</v>
      </c>
      <c r="FL10" s="22">
        <f t="shared" si="68"/>
        <v>0</v>
      </c>
      <c r="FM10" s="22">
        <f t="shared" si="69"/>
        <v>0</v>
      </c>
      <c r="FN10" s="26">
        <v>0</v>
      </c>
      <c r="FO10" s="22">
        <v>55.6</v>
      </c>
      <c r="FP10" s="22">
        <v>7811.97</v>
      </c>
      <c r="FQ10" s="22">
        <f t="shared" si="70"/>
        <v>434345.53200000001</v>
      </c>
      <c r="FR10" s="22">
        <f t="shared" si="71"/>
        <v>54293.191500000001</v>
      </c>
      <c r="FS10" s="22">
        <f t="shared" si="83"/>
        <v>1990.1164806009269</v>
      </c>
      <c r="FT10" s="45">
        <v>0</v>
      </c>
      <c r="FU10" s="22">
        <v>0</v>
      </c>
      <c r="FV10" s="22">
        <f t="shared" si="72"/>
        <v>0</v>
      </c>
      <c r="FW10" s="22">
        <f t="shared" si="73"/>
        <v>0</v>
      </c>
      <c r="FX10" s="26">
        <v>0</v>
      </c>
      <c r="FY10" s="22">
        <v>0</v>
      </c>
      <c r="FZ10" s="22">
        <v>0</v>
      </c>
      <c r="GA10" s="22">
        <f t="shared" si="74"/>
        <v>0</v>
      </c>
      <c r="GB10" s="22">
        <f t="shared" si="75"/>
        <v>0</v>
      </c>
      <c r="GC10" s="22">
        <v>0</v>
      </c>
      <c r="GD10" s="25">
        <v>0.6</v>
      </c>
      <c r="GE10" s="22">
        <v>501934.21</v>
      </c>
      <c r="GF10" s="22">
        <f t="shared" si="76"/>
        <v>301160.52600000001</v>
      </c>
      <c r="GG10" s="22">
        <f t="shared" si="77"/>
        <v>37645.065750000002</v>
      </c>
      <c r="GH10" s="25">
        <v>229.94</v>
      </c>
      <c r="GI10" s="22">
        <v>18756.78</v>
      </c>
      <c r="GJ10" s="22">
        <f t="shared" si="78"/>
        <v>4312933.9931999994</v>
      </c>
      <c r="GK10" s="26">
        <f t="shared" si="79"/>
        <v>539116.74914999993</v>
      </c>
    </row>
    <row r="11" spans="1:193" ht="14.4">
      <c r="A11" s="75" t="s">
        <v>81</v>
      </c>
      <c r="B11" s="27" t="s">
        <v>24</v>
      </c>
      <c r="C11" s="28">
        <v>45828</v>
      </c>
      <c r="D11" s="22">
        <v>2.5000000000000001E-2</v>
      </c>
      <c r="E11" s="25">
        <v>5653.05</v>
      </c>
      <c r="F11" s="22">
        <v>426.69</v>
      </c>
      <c r="G11" s="22">
        <f t="shared" si="0"/>
        <v>2412099.9045000002</v>
      </c>
      <c r="H11" s="77">
        <f t="shared" si="1"/>
        <v>60302.49761250001</v>
      </c>
      <c r="I11" s="25">
        <v>0.3</v>
      </c>
      <c r="J11" s="22">
        <v>82313.64</v>
      </c>
      <c r="K11" s="22">
        <f t="shared" si="2"/>
        <v>24694.092000000001</v>
      </c>
      <c r="L11" s="22">
        <f>K11*$D11</f>
        <v>617.35230000000001</v>
      </c>
      <c r="M11" s="76">
        <f t="shared" si="86"/>
        <v>7.4999999999999997E-3</v>
      </c>
      <c r="N11" s="77">
        <f t="shared" si="93"/>
        <v>52.737837799113564</v>
      </c>
      <c r="O11" s="25">
        <v>3.32</v>
      </c>
      <c r="P11" s="22">
        <v>25470.97</v>
      </c>
      <c r="Q11" s="22">
        <f t="shared" si="4"/>
        <v>84563.6204</v>
      </c>
      <c r="R11" s="22">
        <f t="shared" si="5"/>
        <v>2114.09051</v>
      </c>
      <c r="S11" s="78">
        <f t="shared" si="6"/>
        <v>143.11172637709919</v>
      </c>
      <c r="U11" s="25">
        <v>58.92</v>
      </c>
      <c r="V11" s="22">
        <v>8123.21</v>
      </c>
      <c r="W11" s="22">
        <f t="shared" si="7"/>
        <v>478619.53320000001</v>
      </c>
      <c r="X11" s="22">
        <f t="shared" si="8"/>
        <v>11965.48833</v>
      </c>
      <c r="Y11" s="22">
        <f t="shared" si="9"/>
        <v>583.7159717635783</v>
      </c>
      <c r="Z11" s="25">
        <v>54.09</v>
      </c>
      <c r="AA11" s="22">
        <v>11198.58</v>
      </c>
      <c r="AB11" s="22">
        <f t="shared" si="10"/>
        <v>605731.19220000005</v>
      </c>
      <c r="AC11" s="22">
        <f t="shared" si="11"/>
        <v>15143.279805000002</v>
      </c>
      <c r="AD11" s="22">
        <f t="shared" si="12"/>
        <v>706.57517863344151</v>
      </c>
      <c r="AE11" s="25">
        <v>0</v>
      </c>
      <c r="AF11" s="22">
        <v>0</v>
      </c>
      <c r="AG11" s="22">
        <f t="shared" si="13"/>
        <v>0</v>
      </c>
      <c r="AH11" s="22">
        <f t="shared" si="14"/>
        <v>0</v>
      </c>
      <c r="AI11" s="22">
        <v>0</v>
      </c>
      <c r="AJ11" s="25">
        <v>0</v>
      </c>
      <c r="AK11" s="22">
        <v>0</v>
      </c>
      <c r="AL11" s="22">
        <f t="shared" si="15"/>
        <v>0</v>
      </c>
      <c r="AM11" s="22">
        <f t="shared" si="16"/>
        <v>0</v>
      </c>
      <c r="AN11" s="22">
        <v>0</v>
      </c>
      <c r="AO11" s="25">
        <v>0.6</v>
      </c>
      <c r="AP11" s="22">
        <v>9354.4699999999993</v>
      </c>
      <c r="AQ11" s="22">
        <f t="shared" si="17"/>
        <v>5612.6819999999998</v>
      </c>
      <c r="AR11" s="22">
        <f t="shared" si="18"/>
        <v>140.31704999999999</v>
      </c>
      <c r="AS11" s="22">
        <f t="shared" si="19"/>
        <v>15.860123741170391</v>
      </c>
      <c r="AT11" s="25">
        <v>3.63</v>
      </c>
      <c r="AU11" s="22">
        <v>118373.57</v>
      </c>
      <c r="AV11" s="22">
        <f t="shared" si="20"/>
        <v>429696.05910000001</v>
      </c>
      <c r="AW11" s="22">
        <f t="shared" si="21"/>
        <v>10742.401477500001</v>
      </c>
      <c r="AX11" s="22">
        <f t="shared" si="87"/>
        <v>534.83918532761186</v>
      </c>
      <c r="AY11" s="25">
        <v>0</v>
      </c>
      <c r="AZ11" s="22">
        <v>0</v>
      </c>
      <c r="BA11" s="22">
        <f t="shared" si="22"/>
        <v>0</v>
      </c>
      <c r="BB11" s="22">
        <f t="shared" si="23"/>
        <v>0</v>
      </c>
      <c r="BC11" s="22">
        <v>0</v>
      </c>
      <c r="BD11" s="25">
        <v>0.3</v>
      </c>
      <c r="BE11" s="22">
        <v>76343.48</v>
      </c>
      <c r="BF11" s="22">
        <f t="shared" si="24"/>
        <v>22903.043999999998</v>
      </c>
      <c r="BG11" s="22">
        <f t="shared" si="25"/>
        <v>572.5761</v>
      </c>
      <c r="BH11" s="22">
        <f t="shared" si="91"/>
        <v>49.613828176352314</v>
      </c>
      <c r="BI11" s="25">
        <v>0</v>
      </c>
      <c r="BJ11" s="22">
        <v>0</v>
      </c>
      <c r="BK11" s="22">
        <f t="shared" si="26"/>
        <v>0</v>
      </c>
      <c r="BL11" s="22">
        <f t="shared" si="27"/>
        <v>0</v>
      </c>
      <c r="BM11" s="22">
        <v>0</v>
      </c>
      <c r="BN11" s="25">
        <v>2.72</v>
      </c>
      <c r="BO11" s="22">
        <v>15202.91</v>
      </c>
      <c r="BP11" s="22">
        <f t="shared" si="28"/>
        <v>41351.915200000003</v>
      </c>
      <c r="BQ11" s="22">
        <f t="shared" si="29"/>
        <v>1033.7978800000001</v>
      </c>
      <c r="BR11" s="22">
        <f t="shared" si="81"/>
        <v>80.113794444288558</v>
      </c>
      <c r="BS11" s="25">
        <v>0.6</v>
      </c>
      <c r="BT11" s="22">
        <v>104837.49</v>
      </c>
      <c r="BU11" s="22">
        <f t="shared" si="30"/>
        <v>62902.493999999999</v>
      </c>
      <c r="BV11" s="22">
        <f t="shared" si="31"/>
        <v>1572.5623500000002</v>
      </c>
      <c r="BW11" s="22">
        <f t="shared" ref="BW11:BW19" si="94">10^(-0.541+0.811*LOG(BU11))</f>
        <v>2242.4338393404341</v>
      </c>
      <c r="BX11" s="25">
        <v>0</v>
      </c>
      <c r="BY11" s="22">
        <v>0</v>
      </c>
      <c r="BZ11" s="22">
        <f t="shared" si="32"/>
        <v>0</v>
      </c>
      <c r="CA11" s="22">
        <f t="shared" si="33"/>
        <v>0</v>
      </c>
      <c r="CB11" s="26">
        <v>0</v>
      </c>
      <c r="CC11" s="22">
        <v>0</v>
      </c>
      <c r="CD11" s="22">
        <v>0</v>
      </c>
      <c r="CE11" s="22">
        <f t="shared" si="34"/>
        <v>0</v>
      </c>
      <c r="CF11" s="22">
        <f t="shared" si="35"/>
        <v>0</v>
      </c>
      <c r="CG11" s="26">
        <v>0</v>
      </c>
      <c r="CH11" s="22">
        <v>0</v>
      </c>
      <c r="CI11" s="22">
        <v>0</v>
      </c>
      <c r="CJ11" s="22">
        <f t="shared" si="36"/>
        <v>0</v>
      </c>
      <c r="CK11" s="22">
        <f t="shared" si="37"/>
        <v>0</v>
      </c>
      <c r="CL11" s="26">
        <v>0</v>
      </c>
      <c r="CM11" s="22">
        <v>0</v>
      </c>
      <c r="CN11" s="22">
        <v>0</v>
      </c>
      <c r="CO11" s="22">
        <f t="shared" si="38"/>
        <v>0</v>
      </c>
      <c r="CP11" s="22">
        <f t="shared" si="39"/>
        <v>0</v>
      </c>
      <c r="CQ11" s="26">
        <v>0</v>
      </c>
      <c r="CR11" s="22">
        <v>0</v>
      </c>
      <c r="CS11" s="22">
        <v>0</v>
      </c>
      <c r="CT11" s="22">
        <f t="shared" si="40"/>
        <v>0</v>
      </c>
      <c r="CU11" s="22">
        <f t="shared" si="41"/>
        <v>0</v>
      </c>
      <c r="CV11" s="26">
        <v>0</v>
      </c>
      <c r="CW11" s="22">
        <v>0</v>
      </c>
      <c r="CX11" s="22">
        <v>0</v>
      </c>
      <c r="CY11" s="22">
        <f t="shared" si="42"/>
        <v>0</v>
      </c>
      <c r="CZ11" s="22">
        <f t="shared" si="43"/>
        <v>0</v>
      </c>
      <c r="DA11" s="26">
        <v>0</v>
      </c>
      <c r="DB11" s="22">
        <v>0</v>
      </c>
      <c r="DC11" s="22">
        <v>0</v>
      </c>
      <c r="DD11" s="22">
        <f t="shared" si="44"/>
        <v>0</v>
      </c>
      <c r="DE11" s="22">
        <f t="shared" si="45"/>
        <v>0</v>
      </c>
      <c r="DF11" s="26">
        <v>0</v>
      </c>
      <c r="DG11" s="22">
        <v>0</v>
      </c>
      <c r="DH11" s="22">
        <v>0</v>
      </c>
      <c r="DI11" s="22">
        <f t="shared" si="46"/>
        <v>0</v>
      </c>
      <c r="DJ11" s="22">
        <f t="shared" si="47"/>
        <v>0</v>
      </c>
      <c r="DK11" s="26">
        <v>0</v>
      </c>
      <c r="DL11" s="22">
        <v>0</v>
      </c>
      <c r="DM11" s="22">
        <v>0</v>
      </c>
      <c r="DN11" s="22">
        <f t="shared" si="48"/>
        <v>0</v>
      </c>
      <c r="DO11" s="22">
        <f t="shared" si="49"/>
        <v>0</v>
      </c>
      <c r="DP11" s="26">
        <v>0</v>
      </c>
      <c r="DQ11" s="22">
        <v>0</v>
      </c>
      <c r="DR11" s="22">
        <v>0</v>
      </c>
      <c r="DS11" s="22">
        <f t="shared" si="50"/>
        <v>0</v>
      </c>
      <c r="DT11" s="22">
        <f t="shared" si="51"/>
        <v>0</v>
      </c>
      <c r="DU11" s="26">
        <v>0</v>
      </c>
      <c r="DV11" s="22">
        <v>0</v>
      </c>
      <c r="DW11" s="22">
        <v>0</v>
      </c>
      <c r="DX11" s="22">
        <f t="shared" si="52"/>
        <v>0</v>
      </c>
      <c r="DY11" s="22">
        <f t="shared" si="53"/>
        <v>0</v>
      </c>
      <c r="DZ11" s="26">
        <v>0</v>
      </c>
      <c r="EA11" s="22">
        <v>0</v>
      </c>
      <c r="EB11" s="22">
        <v>0</v>
      </c>
      <c r="EC11" s="22">
        <f t="shared" si="54"/>
        <v>0</v>
      </c>
      <c r="ED11" s="22">
        <f t="shared" si="55"/>
        <v>0</v>
      </c>
      <c r="EE11" s="26">
        <v>0</v>
      </c>
      <c r="EF11" s="22">
        <v>0</v>
      </c>
      <c r="EG11" s="22">
        <v>0</v>
      </c>
      <c r="EH11" s="22">
        <f t="shared" si="56"/>
        <v>0</v>
      </c>
      <c r="EI11" s="22">
        <f t="shared" si="57"/>
        <v>0</v>
      </c>
      <c r="EJ11" s="26">
        <v>0</v>
      </c>
      <c r="EK11" s="22">
        <v>0</v>
      </c>
      <c r="EL11" s="22">
        <v>0</v>
      </c>
      <c r="EM11" s="22">
        <f t="shared" si="58"/>
        <v>0</v>
      </c>
      <c r="EN11" s="22">
        <f t="shared" si="59"/>
        <v>0</v>
      </c>
      <c r="EO11" s="26">
        <v>0</v>
      </c>
      <c r="EP11" s="22">
        <v>0</v>
      </c>
      <c r="EQ11" s="22">
        <v>0</v>
      </c>
      <c r="ER11" s="22">
        <f t="shared" si="60"/>
        <v>0</v>
      </c>
      <c r="ES11" s="22">
        <f t="shared" si="61"/>
        <v>0</v>
      </c>
      <c r="ET11" s="26">
        <v>0</v>
      </c>
      <c r="EU11" s="22">
        <v>0</v>
      </c>
      <c r="EV11" s="22">
        <v>0</v>
      </c>
      <c r="EW11" s="22">
        <f t="shared" si="62"/>
        <v>0</v>
      </c>
      <c r="EX11" s="22">
        <f t="shared" si="63"/>
        <v>0</v>
      </c>
      <c r="EY11" s="22">
        <v>0</v>
      </c>
      <c r="EZ11" s="25">
        <v>0.3</v>
      </c>
      <c r="FA11" s="22">
        <v>29691.72</v>
      </c>
      <c r="FB11" s="22">
        <f t="shared" si="64"/>
        <v>8907.5159999999996</v>
      </c>
      <c r="FC11" s="22">
        <f t="shared" si="65"/>
        <v>222.68790000000001</v>
      </c>
      <c r="FE11" s="25">
        <v>0</v>
      </c>
      <c r="FF11" s="22">
        <v>0</v>
      </c>
      <c r="FG11" s="22">
        <f t="shared" si="66"/>
        <v>0</v>
      </c>
      <c r="FH11" s="22">
        <f t="shared" si="67"/>
        <v>0</v>
      </c>
      <c r="FI11" s="26">
        <v>0</v>
      </c>
      <c r="FJ11" s="22">
        <v>0</v>
      </c>
      <c r="FK11" s="22">
        <v>0</v>
      </c>
      <c r="FL11" s="22">
        <f t="shared" si="68"/>
        <v>0</v>
      </c>
      <c r="FM11" s="22">
        <f t="shared" si="69"/>
        <v>0</v>
      </c>
      <c r="FN11" s="26">
        <v>0</v>
      </c>
      <c r="FO11" s="22">
        <v>16.920000000000002</v>
      </c>
      <c r="FP11" s="22">
        <v>19519.23</v>
      </c>
      <c r="FQ11" s="22">
        <f t="shared" si="70"/>
        <v>330265.37160000001</v>
      </c>
      <c r="FR11" s="22">
        <f t="shared" si="71"/>
        <v>8256.63429</v>
      </c>
      <c r="FS11" s="22">
        <f t="shared" si="83"/>
        <v>432.0432980345559</v>
      </c>
      <c r="FT11" s="45">
        <v>0</v>
      </c>
      <c r="FU11" s="22">
        <v>0</v>
      </c>
      <c r="FV11" s="22">
        <f t="shared" si="72"/>
        <v>0</v>
      </c>
      <c r="FW11" s="22">
        <f t="shared" si="73"/>
        <v>0</v>
      </c>
      <c r="FX11" s="26">
        <v>0</v>
      </c>
      <c r="FY11" s="22">
        <v>0</v>
      </c>
      <c r="FZ11" s="22">
        <v>0</v>
      </c>
      <c r="GA11" s="22">
        <f t="shared" si="74"/>
        <v>0</v>
      </c>
      <c r="GB11" s="22">
        <f t="shared" si="75"/>
        <v>0</v>
      </c>
      <c r="GC11" s="22">
        <v>0</v>
      </c>
      <c r="GD11" s="25">
        <v>0</v>
      </c>
      <c r="GE11" s="22">
        <v>0</v>
      </c>
      <c r="GF11" s="22">
        <f t="shared" si="76"/>
        <v>0</v>
      </c>
      <c r="GG11" s="22">
        <f t="shared" si="77"/>
        <v>0</v>
      </c>
      <c r="GH11" s="25">
        <v>323.61</v>
      </c>
      <c r="GI11" s="22">
        <v>25985.360000000001</v>
      </c>
      <c r="GJ11" s="22">
        <f t="shared" si="78"/>
        <v>8409122.3496000003</v>
      </c>
      <c r="GK11" s="26">
        <f t="shared" si="79"/>
        <v>210228.05874000001</v>
      </c>
    </row>
    <row r="12" spans="1:193" ht="14.4">
      <c r="A12" s="75" t="s">
        <v>97</v>
      </c>
      <c r="B12" s="27" t="s">
        <v>29</v>
      </c>
      <c r="C12" s="28">
        <v>45834</v>
      </c>
      <c r="D12" s="22">
        <v>0.13499999999999998</v>
      </c>
      <c r="E12" s="25">
        <v>5822.26</v>
      </c>
      <c r="F12" s="22">
        <v>442.15</v>
      </c>
      <c r="G12" s="22">
        <f t="shared" si="0"/>
        <v>2574312.2590000001</v>
      </c>
      <c r="H12" s="77">
        <f t="shared" si="1"/>
        <v>347532.15496499994</v>
      </c>
      <c r="I12" s="25">
        <v>10.58</v>
      </c>
      <c r="J12" s="22">
        <v>20164.900000000001</v>
      </c>
      <c r="K12" s="22">
        <f t="shared" si="2"/>
        <v>213344.64200000002</v>
      </c>
      <c r="L12" s="22">
        <f t="shared" si="3"/>
        <v>28801.526669999999</v>
      </c>
      <c r="M12" s="76">
        <f t="shared" si="86"/>
        <v>1.4282999999999999</v>
      </c>
      <c r="N12" s="77">
        <f t="shared" si="93"/>
        <v>1190.1069123495358</v>
      </c>
      <c r="O12" s="25">
        <v>39.58</v>
      </c>
      <c r="P12" s="22">
        <v>30516.880000000001</v>
      </c>
      <c r="Q12" s="22">
        <f t="shared" si="4"/>
        <v>1207858.1103999999</v>
      </c>
      <c r="R12" s="22">
        <f t="shared" si="5"/>
        <v>163060.84490399997</v>
      </c>
      <c r="S12" s="78">
        <f t="shared" si="6"/>
        <v>4855.2947219088865</v>
      </c>
      <c r="U12" s="25">
        <v>91.25</v>
      </c>
      <c r="V12" s="22">
        <v>8050.52</v>
      </c>
      <c r="W12" s="22">
        <f t="shared" si="7"/>
        <v>734609.95000000007</v>
      </c>
      <c r="X12" s="22">
        <f t="shared" si="8"/>
        <v>99172.343249999991</v>
      </c>
      <c r="Y12" s="22">
        <f t="shared" si="9"/>
        <v>3243.9395768178238</v>
      </c>
      <c r="Z12" s="25">
        <v>26.29</v>
      </c>
      <c r="AA12" s="22">
        <v>12290.99</v>
      </c>
      <c r="AB12" s="22">
        <f t="shared" si="10"/>
        <v>323130.12709999998</v>
      </c>
      <c r="AC12" s="22">
        <f t="shared" si="11"/>
        <v>43622.567158499995</v>
      </c>
      <c r="AD12" s="22">
        <f t="shared" si="12"/>
        <v>1666.5018471308863</v>
      </c>
      <c r="AE12" s="25">
        <v>2.72</v>
      </c>
      <c r="AF12" s="22">
        <v>11929.02</v>
      </c>
      <c r="AG12" s="22">
        <f t="shared" si="13"/>
        <v>32446.934400000002</v>
      </c>
      <c r="AH12" s="22">
        <f t="shared" si="14"/>
        <v>4380.3361439999999</v>
      </c>
      <c r="AI12" s="22">
        <f t="shared" si="80"/>
        <v>258.3821651985848</v>
      </c>
      <c r="AJ12" s="25">
        <v>0.91</v>
      </c>
      <c r="AK12" s="22">
        <v>17847.8</v>
      </c>
      <c r="AL12" s="22">
        <f t="shared" si="15"/>
        <v>16241.498</v>
      </c>
      <c r="AM12" s="22">
        <f t="shared" si="16"/>
        <v>2192.6022299999995</v>
      </c>
      <c r="AN12" s="22">
        <f t="shared" si="89"/>
        <v>147.40711266764868</v>
      </c>
      <c r="AO12" s="25">
        <v>1.81</v>
      </c>
      <c r="AP12" s="22">
        <v>5293.45</v>
      </c>
      <c r="AQ12" s="22">
        <f t="shared" si="17"/>
        <v>9581.1445000000003</v>
      </c>
      <c r="AR12" s="22">
        <f t="shared" si="18"/>
        <v>1293.4545074999999</v>
      </c>
      <c r="AS12" s="22">
        <f t="shared" si="19"/>
        <v>96.079379498130962</v>
      </c>
      <c r="AT12" s="25">
        <v>2.42</v>
      </c>
      <c r="AU12" s="22">
        <v>224832.63</v>
      </c>
      <c r="AV12" s="22">
        <f t="shared" si="20"/>
        <v>544094.96459999995</v>
      </c>
      <c r="AW12" s="22">
        <f t="shared" si="21"/>
        <v>73452.820220999987</v>
      </c>
      <c r="AX12" s="22">
        <f t="shared" si="87"/>
        <v>2542.921029606709</v>
      </c>
      <c r="AY12" s="25">
        <v>0</v>
      </c>
      <c r="AZ12" s="22">
        <v>0</v>
      </c>
      <c r="BA12" s="22">
        <f t="shared" si="22"/>
        <v>0</v>
      </c>
      <c r="BB12" s="22">
        <f t="shared" si="23"/>
        <v>0</v>
      </c>
      <c r="BC12" s="22">
        <v>0</v>
      </c>
      <c r="BD12" s="25">
        <v>0</v>
      </c>
      <c r="BE12" s="22">
        <v>0</v>
      </c>
      <c r="BF12" s="22">
        <f t="shared" si="24"/>
        <v>0</v>
      </c>
      <c r="BG12" s="22">
        <f t="shared" si="25"/>
        <v>0</v>
      </c>
      <c r="BH12" s="22">
        <v>0</v>
      </c>
      <c r="BI12" s="25">
        <v>0</v>
      </c>
      <c r="BJ12" s="22">
        <v>0</v>
      </c>
      <c r="BK12" s="22">
        <f t="shared" si="26"/>
        <v>0</v>
      </c>
      <c r="BL12" s="22">
        <f t="shared" si="27"/>
        <v>0</v>
      </c>
      <c r="BM12" s="22">
        <v>0</v>
      </c>
      <c r="BN12" s="25">
        <v>19.940000000000001</v>
      </c>
      <c r="BO12" s="22">
        <v>22819.73</v>
      </c>
      <c r="BP12" s="22">
        <f t="shared" si="28"/>
        <v>455025.41620000004</v>
      </c>
      <c r="BQ12" s="22">
        <f t="shared" si="29"/>
        <v>61428.431186999995</v>
      </c>
      <c r="BR12" s="22">
        <f t="shared" si="81"/>
        <v>2199.7210102661952</v>
      </c>
      <c r="BS12" s="25">
        <v>0.3</v>
      </c>
      <c r="BT12" s="22">
        <v>142859.35999999999</v>
      </c>
      <c r="BU12" s="22">
        <f t="shared" si="30"/>
        <v>42857.807999999997</v>
      </c>
      <c r="BV12" s="22">
        <f t="shared" si="31"/>
        <v>5785.804079999999</v>
      </c>
      <c r="BW12" s="22">
        <f t="shared" si="94"/>
        <v>1642.7682228827198</v>
      </c>
      <c r="BX12" s="25">
        <v>0.3</v>
      </c>
      <c r="BY12" s="22">
        <v>4849.16</v>
      </c>
      <c r="BZ12" s="22">
        <f t="shared" si="32"/>
        <v>1454.7479999999998</v>
      </c>
      <c r="CA12" s="22">
        <f t="shared" si="33"/>
        <v>196.39097999999996</v>
      </c>
      <c r="CB12" s="26">
        <f t="shared" si="82"/>
        <v>20.831549103790724</v>
      </c>
      <c r="CC12" s="22">
        <v>0.6</v>
      </c>
      <c r="CD12" s="22">
        <v>161009.62</v>
      </c>
      <c r="CE12" s="22">
        <f t="shared" si="34"/>
        <v>96605.771999999997</v>
      </c>
      <c r="CF12" s="22">
        <f t="shared" si="35"/>
        <v>13041.779219999999</v>
      </c>
      <c r="CG12" s="26">
        <f>10^(-0.353+0.864*LOG(CF12))</f>
        <v>1594.5973320571989</v>
      </c>
      <c r="CH12" s="22">
        <v>1.51</v>
      </c>
      <c r="CI12" s="22">
        <v>43450.080000000002</v>
      </c>
      <c r="CJ12" s="22">
        <f t="shared" si="36"/>
        <v>65609.620800000004</v>
      </c>
      <c r="CK12" s="22">
        <f t="shared" si="37"/>
        <v>8857.2988079999996</v>
      </c>
      <c r="CL12" s="26">
        <f>10^(-0.353+0.864*LOG(CK12))</f>
        <v>1141.4800350652279</v>
      </c>
      <c r="CM12" s="22">
        <v>0</v>
      </c>
      <c r="CN12" s="22">
        <v>0</v>
      </c>
      <c r="CO12" s="22">
        <f t="shared" si="38"/>
        <v>0</v>
      </c>
      <c r="CP12" s="22">
        <f t="shared" si="39"/>
        <v>0</v>
      </c>
      <c r="CQ12" s="26">
        <v>0</v>
      </c>
      <c r="CR12" s="22">
        <v>0</v>
      </c>
      <c r="CS12" s="22">
        <v>0</v>
      </c>
      <c r="CT12" s="22">
        <f t="shared" si="40"/>
        <v>0</v>
      </c>
      <c r="CU12" s="22">
        <f t="shared" si="41"/>
        <v>0</v>
      </c>
      <c r="CV12" s="26">
        <v>0</v>
      </c>
      <c r="CW12" s="22">
        <v>0</v>
      </c>
      <c r="CX12" s="22">
        <v>0</v>
      </c>
      <c r="CY12" s="22">
        <f t="shared" si="42"/>
        <v>0</v>
      </c>
      <c r="CZ12" s="22">
        <f t="shared" si="43"/>
        <v>0</v>
      </c>
      <c r="DA12" s="26">
        <v>0</v>
      </c>
      <c r="DB12" s="22">
        <v>0</v>
      </c>
      <c r="DC12" s="22">
        <v>0</v>
      </c>
      <c r="DD12" s="22">
        <f t="shared" si="44"/>
        <v>0</v>
      </c>
      <c r="DE12" s="22">
        <f t="shared" si="45"/>
        <v>0</v>
      </c>
      <c r="DF12" s="26">
        <v>0</v>
      </c>
      <c r="DG12" s="22">
        <v>0</v>
      </c>
      <c r="DH12" s="22">
        <v>0</v>
      </c>
      <c r="DI12" s="22">
        <f t="shared" si="46"/>
        <v>0</v>
      </c>
      <c r="DJ12" s="22">
        <f t="shared" si="47"/>
        <v>0</v>
      </c>
      <c r="DK12" s="26">
        <v>0</v>
      </c>
      <c r="DL12" s="22">
        <v>3.63</v>
      </c>
      <c r="DM12" s="22">
        <v>475999.61</v>
      </c>
      <c r="DN12" s="22">
        <f t="shared" si="48"/>
        <v>1727878.5843</v>
      </c>
      <c r="DO12" s="22">
        <f t="shared" si="49"/>
        <v>233263.60888049996</v>
      </c>
      <c r="DP12" s="26">
        <f t="shared" si="92"/>
        <v>23736.043214942954</v>
      </c>
      <c r="DQ12" s="22">
        <v>0</v>
      </c>
      <c r="DR12" s="22">
        <v>0</v>
      </c>
      <c r="DS12" s="22">
        <f t="shared" si="50"/>
        <v>0</v>
      </c>
      <c r="DT12" s="22">
        <f t="shared" si="51"/>
        <v>0</v>
      </c>
      <c r="DU12" s="26">
        <v>0</v>
      </c>
      <c r="DV12" s="22">
        <v>0</v>
      </c>
      <c r="DW12" s="22">
        <v>0</v>
      </c>
      <c r="DX12" s="22">
        <f t="shared" si="52"/>
        <v>0</v>
      </c>
      <c r="DY12" s="22">
        <f t="shared" si="53"/>
        <v>0</v>
      </c>
      <c r="DZ12" s="26">
        <v>0</v>
      </c>
      <c r="EA12" s="22">
        <v>0</v>
      </c>
      <c r="EB12" s="22">
        <v>0</v>
      </c>
      <c r="EC12" s="22">
        <f t="shared" si="54"/>
        <v>0</v>
      </c>
      <c r="ED12" s="22">
        <f t="shared" si="55"/>
        <v>0</v>
      </c>
      <c r="EE12" s="26">
        <v>0</v>
      </c>
      <c r="EF12" s="22">
        <v>0</v>
      </c>
      <c r="EG12" s="22">
        <v>0</v>
      </c>
      <c r="EH12" s="22">
        <f t="shared" si="56"/>
        <v>0</v>
      </c>
      <c r="EI12" s="22">
        <f t="shared" si="57"/>
        <v>0</v>
      </c>
      <c r="EJ12" s="26">
        <v>0</v>
      </c>
      <c r="EK12" s="22">
        <v>0</v>
      </c>
      <c r="EL12" s="22">
        <v>0</v>
      </c>
      <c r="EM12" s="22">
        <f t="shared" si="58"/>
        <v>0</v>
      </c>
      <c r="EN12" s="22">
        <f t="shared" si="59"/>
        <v>0</v>
      </c>
      <c r="EO12" s="26">
        <v>0</v>
      </c>
      <c r="EP12" s="22">
        <v>0</v>
      </c>
      <c r="EQ12" s="22">
        <v>0</v>
      </c>
      <c r="ER12" s="22">
        <f t="shared" si="60"/>
        <v>0</v>
      </c>
      <c r="ES12" s="22">
        <f t="shared" si="61"/>
        <v>0</v>
      </c>
      <c r="ET12" s="26">
        <v>0</v>
      </c>
      <c r="EU12" s="22">
        <v>0</v>
      </c>
      <c r="EV12" s="22">
        <v>0</v>
      </c>
      <c r="EW12" s="22">
        <f t="shared" si="62"/>
        <v>0</v>
      </c>
      <c r="EX12" s="22">
        <f t="shared" si="63"/>
        <v>0</v>
      </c>
      <c r="EY12" s="22">
        <v>0</v>
      </c>
      <c r="EZ12" s="25">
        <v>1.51</v>
      </c>
      <c r="FA12" s="22">
        <v>100167.74</v>
      </c>
      <c r="FB12" s="22">
        <f t="shared" si="64"/>
        <v>151253.2874</v>
      </c>
      <c r="FC12" s="22">
        <f t="shared" si="65"/>
        <v>20419.193798999997</v>
      </c>
      <c r="FE12" s="25">
        <v>0.91</v>
      </c>
      <c r="FF12" s="22">
        <v>116291.85</v>
      </c>
      <c r="FG12" s="22">
        <f t="shared" si="66"/>
        <v>105825.58350000001</v>
      </c>
      <c r="FH12" s="22">
        <f t="shared" si="67"/>
        <v>14286.453772499999</v>
      </c>
      <c r="FI12" s="26">
        <f t="shared" si="88"/>
        <v>673.97489704310442</v>
      </c>
      <c r="FJ12" s="22">
        <v>0</v>
      </c>
      <c r="FK12" s="22">
        <v>0</v>
      </c>
      <c r="FL12" s="22">
        <f t="shared" si="68"/>
        <v>0</v>
      </c>
      <c r="FM12" s="22">
        <f t="shared" si="69"/>
        <v>0</v>
      </c>
      <c r="FN12" s="26">
        <v>0</v>
      </c>
      <c r="FO12" s="22">
        <v>84.91</v>
      </c>
      <c r="FP12" s="22">
        <v>8234.18</v>
      </c>
      <c r="FQ12" s="22">
        <f t="shared" si="70"/>
        <v>699164.22380000004</v>
      </c>
      <c r="FR12" s="22">
        <f t="shared" si="71"/>
        <v>94387.17021299999</v>
      </c>
      <c r="FS12" s="22">
        <f t="shared" si="83"/>
        <v>3116.4087518553642</v>
      </c>
      <c r="FT12" s="45">
        <v>0.91</v>
      </c>
      <c r="FU12" s="22">
        <v>40821.19</v>
      </c>
      <c r="FV12" s="22">
        <f t="shared" si="72"/>
        <v>37147.282900000006</v>
      </c>
      <c r="FW12" s="22">
        <f t="shared" si="73"/>
        <v>5014.8831915000001</v>
      </c>
      <c r="FX12" s="26">
        <f t="shared" si="84"/>
        <v>288.3444034000467</v>
      </c>
      <c r="FY12" s="22">
        <v>3.02</v>
      </c>
      <c r="FZ12" s="22">
        <v>8293.23</v>
      </c>
      <c r="GA12" s="22">
        <f t="shared" si="74"/>
        <v>25045.554599999999</v>
      </c>
      <c r="GB12" s="22">
        <f t="shared" si="75"/>
        <v>3381.1498709999996</v>
      </c>
      <c r="GC12" s="22">
        <f>10^(-0.541+0.811*LOG(GB12))</f>
        <v>209.44560223131867</v>
      </c>
      <c r="GD12" s="25">
        <v>1.21</v>
      </c>
      <c r="GE12" s="22">
        <v>522935.78</v>
      </c>
      <c r="GF12" s="22">
        <f t="shared" si="76"/>
        <v>632752.29379999998</v>
      </c>
      <c r="GG12" s="22">
        <f t="shared" si="77"/>
        <v>85421.559662999993</v>
      </c>
      <c r="GH12" s="25">
        <v>123.88</v>
      </c>
      <c r="GI12" s="22">
        <v>25265.69</v>
      </c>
      <c r="GJ12" s="22">
        <f t="shared" si="78"/>
        <v>3129913.6771999998</v>
      </c>
      <c r="GK12" s="26">
        <f t="shared" si="79"/>
        <v>422538.34642199992</v>
      </c>
    </row>
    <row r="13" spans="1:193" ht="14.4">
      <c r="A13" s="75" t="s">
        <v>83</v>
      </c>
      <c r="B13" s="27" t="s">
        <v>24</v>
      </c>
      <c r="C13" s="28">
        <v>45834</v>
      </c>
      <c r="D13" s="22">
        <v>1.2500000000000001E-2</v>
      </c>
      <c r="E13" s="25">
        <v>5702.61</v>
      </c>
      <c r="F13" s="22">
        <v>598.17999999999995</v>
      </c>
      <c r="G13" s="22">
        <f t="shared" si="0"/>
        <v>3411187.2497999994</v>
      </c>
      <c r="H13" s="77">
        <f t="shared" si="1"/>
        <v>42639.840622499993</v>
      </c>
      <c r="I13" s="25">
        <v>42.3</v>
      </c>
      <c r="J13" s="22">
        <v>50163.28</v>
      </c>
      <c r="K13" s="22">
        <f t="shared" si="2"/>
        <v>2121906.7439999999</v>
      </c>
      <c r="L13" s="22">
        <f t="shared" si="3"/>
        <v>26523.834300000002</v>
      </c>
      <c r="M13" s="76">
        <f t="shared" si="86"/>
        <v>0.52874999999999994</v>
      </c>
      <c r="N13" s="77">
        <f t="shared" si="93"/>
        <v>1113.1893539006458</v>
      </c>
      <c r="O13" s="25">
        <v>2.12</v>
      </c>
      <c r="P13" s="22">
        <v>36781.599999999999</v>
      </c>
      <c r="Q13" s="22">
        <f t="shared" si="4"/>
        <v>77976.991999999998</v>
      </c>
      <c r="R13" s="22">
        <f t="shared" si="5"/>
        <v>974.7124</v>
      </c>
      <c r="S13" s="78">
        <f t="shared" si="6"/>
        <v>76.379855823532196</v>
      </c>
      <c r="U13" s="25">
        <v>180.39</v>
      </c>
      <c r="V13" s="22">
        <v>9704.81</v>
      </c>
      <c r="W13" s="22">
        <f t="shared" si="7"/>
        <v>1750650.6758999997</v>
      </c>
      <c r="X13" s="22">
        <f t="shared" si="8"/>
        <v>21883.133448749999</v>
      </c>
      <c r="Y13" s="22">
        <f t="shared" si="9"/>
        <v>952.42066886572411</v>
      </c>
      <c r="Z13" s="25">
        <v>57.71</v>
      </c>
      <c r="AA13" s="22">
        <v>25014.71</v>
      </c>
      <c r="AB13" s="22">
        <f t="shared" si="10"/>
        <v>1443598.9140999999</v>
      </c>
      <c r="AC13" s="22">
        <f t="shared" si="11"/>
        <v>18044.986426250001</v>
      </c>
      <c r="AD13" s="22">
        <f t="shared" si="12"/>
        <v>814.52640924632192</v>
      </c>
      <c r="AE13" s="25">
        <v>0</v>
      </c>
      <c r="AF13" s="22">
        <v>0</v>
      </c>
      <c r="AG13" s="22">
        <f t="shared" si="13"/>
        <v>0</v>
      </c>
      <c r="AH13" s="22">
        <f t="shared" si="14"/>
        <v>0</v>
      </c>
      <c r="AI13" s="22">
        <v>0</v>
      </c>
      <c r="AJ13" s="25">
        <v>0.6</v>
      </c>
      <c r="AK13" s="22">
        <v>67431.55</v>
      </c>
      <c r="AL13" s="22">
        <f t="shared" si="15"/>
        <v>40458.93</v>
      </c>
      <c r="AM13" s="22">
        <f t="shared" si="16"/>
        <v>505.736625</v>
      </c>
      <c r="AN13" s="22">
        <f t="shared" si="89"/>
        <v>44.86241962464721</v>
      </c>
      <c r="AO13" s="25">
        <v>0</v>
      </c>
      <c r="AP13" s="22">
        <v>0</v>
      </c>
      <c r="AQ13" s="22">
        <f t="shared" si="17"/>
        <v>0</v>
      </c>
      <c r="AR13" s="22">
        <f t="shared" si="18"/>
        <v>0</v>
      </c>
      <c r="AS13" s="22">
        <v>0</v>
      </c>
      <c r="AT13" s="25">
        <v>16.010000000000002</v>
      </c>
      <c r="AU13" s="22">
        <v>92395.37</v>
      </c>
      <c r="AV13" s="22">
        <f t="shared" si="20"/>
        <v>1479249.8737000001</v>
      </c>
      <c r="AW13" s="22">
        <f t="shared" si="21"/>
        <v>18490.623421250002</v>
      </c>
      <c r="AX13" s="22">
        <f t="shared" si="87"/>
        <v>830.80233830712848</v>
      </c>
      <c r="AY13" s="25">
        <v>0</v>
      </c>
      <c r="AZ13" s="22">
        <v>0</v>
      </c>
      <c r="BA13" s="22">
        <f t="shared" si="22"/>
        <v>0</v>
      </c>
      <c r="BB13" s="22">
        <f t="shared" si="23"/>
        <v>0</v>
      </c>
      <c r="BC13" s="22">
        <v>0</v>
      </c>
      <c r="BD13" s="25">
        <v>1.81</v>
      </c>
      <c r="BE13" s="22">
        <v>110752.8</v>
      </c>
      <c r="BF13" s="22">
        <f t="shared" si="24"/>
        <v>200462.568</v>
      </c>
      <c r="BG13" s="22">
        <f t="shared" si="25"/>
        <v>2505.7821000000004</v>
      </c>
      <c r="BH13" s="22">
        <f t="shared" si="91"/>
        <v>164.26423609811815</v>
      </c>
      <c r="BI13" s="25">
        <v>0</v>
      </c>
      <c r="BJ13" s="22">
        <v>0</v>
      </c>
      <c r="BK13" s="22">
        <f t="shared" si="26"/>
        <v>0</v>
      </c>
      <c r="BL13" s="22">
        <f t="shared" si="27"/>
        <v>0</v>
      </c>
      <c r="BM13" s="22">
        <v>0</v>
      </c>
      <c r="BN13" s="25">
        <v>29.01</v>
      </c>
      <c r="BO13" s="22">
        <v>18442.490000000002</v>
      </c>
      <c r="BP13" s="22">
        <f t="shared" si="28"/>
        <v>535016.63490000006</v>
      </c>
      <c r="BQ13" s="22">
        <f t="shared" si="29"/>
        <v>6687.7079362500008</v>
      </c>
      <c r="BR13" s="22">
        <f t="shared" si="81"/>
        <v>364.16641353669752</v>
      </c>
      <c r="BS13" s="25">
        <v>20.55</v>
      </c>
      <c r="BT13" s="22">
        <v>78718.679999999993</v>
      </c>
      <c r="BU13" s="22">
        <f t="shared" si="30"/>
        <v>1617668.8739999998</v>
      </c>
      <c r="BV13" s="22">
        <f t="shared" si="31"/>
        <v>20220.860925000001</v>
      </c>
      <c r="BW13" s="22">
        <f t="shared" si="94"/>
        <v>31218.31721727908</v>
      </c>
      <c r="BX13" s="25">
        <v>0</v>
      </c>
      <c r="BY13" s="22">
        <v>0</v>
      </c>
      <c r="BZ13" s="22">
        <f t="shared" si="32"/>
        <v>0</v>
      </c>
      <c r="CA13" s="22">
        <f t="shared" si="33"/>
        <v>0</v>
      </c>
      <c r="CB13" s="26">
        <v>0</v>
      </c>
      <c r="CC13" s="22">
        <v>0</v>
      </c>
      <c r="CD13" s="22">
        <v>0</v>
      </c>
      <c r="CE13" s="22">
        <f t="shared" si="34"/>
        <v>0</v>
      </c>
      <c r="CF13" s="22">
        <f t="shared" si="35"/>
        <v>0</v>
      </c>
      <c r="CG13" s="26">
        <v>0</v>
      </c>
      <c r="CH13" s="22">
        <v>0</v>
      </c>
      <c r="CI13" s="22">
        <v>0</v>
      </c>
      <c r="CJ13" s="22">
        <f t="shared" ref="CJ13:CJ19" si="95">CI13*CH13</f>
        <v>0</v>
      </c>
      <c r="CK13" s="22">
        <f t="shared" ref="CK13:CK19" si="96">CJ13*D13</f>
        <v>0</v>
      </c>
      <c r="CL13" s="26">
        <v>0</v>
      </c>
      <c r="CM13" s="22">
        <v>0</v>
      </c>
      <c r="CN13" s="22">
        <v>0</v>
      </c>
      <c r="CO13" s="22">
        <f t="shared" si="38"/>
        <v>0</v>
      </c>
      <c r="CP13" s="22">
        <f t="shared" si="39"/>
        <v>0</v>
      </c>
      <c r="CQ13" s="26">
        <v>0</v>
      </c>
      <c r="CR13" s="22">
        <v>0.3</v>
      </c>
      <c r="CS13" s="22">
        <v>247292.19</v>
      </c>
      <c r="CT13" s="22">
        <f t="shared" si="40"/>
        <v>74187.656999999992</v>
      </c>
      <c r="CU13" s="22">
        <f t="shared" si="41"/>
        <v>927.34571249999999</v>
      </c>
      <c r="CV13" s="26">
        <f>10^(-0.353+0.864*LOG(CU13))</f>
        <v>162.44142905775698</v>
      </c>
      <c r="CW13" s="22">
        <v>0</v>
      </c>
      <c r="CX13" s="22">
        <v>0</v>
      </c>
      <c r="CY13" s="22">
        <f t="shared" si="42"/>
        <v>0</v>
      </c>
      <c r="CZ13" s="22">
        <f t="shared" si="43"/>
        <v>0</v>
      </c>
      <c r="DA13" s="26">
        <v>0</v>
      </c>
      <c r="DB13" s="22">
        <v>0</v>
      </c>
      <c r="DC13" s="22">
        <v>0</v>
      </c>
      <c r="DD13" s="22">
        <f t="shared" si="44"/>
        <v>0</v>
      </c>
      <c r="DE13" s="22">
        <f t="shared" si="45"/>
        <v>0</v>
      </c>
      <c r="DF13" s="26">
        <v>0</v>
      </c>
      <c r="DG13" s="22">
        <v>0</v>
      </c>
      <c r="DH13" s="22">
        <v>0</v>
      </c>
      <c r="DI13" s="22">
        <f t="shared" si="46"/>
        <v>0</v>
      </c>
      <c r="DJ13" s="22">
        <f t="shared" si="47"/>
        <v>0</v>
      </c>
      <c r="DK13" s="26">
        <v>0</v>
      </c>
      <c r="DL13" s="22">
        <v>0.3</v>
      </c>
      <c r="DM13" s="22">
        <v>282958.59999999998</v>
      </c>
      <c r="DN13" s="22">
        <f t="shared" si="48"/>
        <v>84887.579999999987</v>
      </c>
      <c r="DO13" s="22">
        <f t="shared" si="49"/>
        <v>1061.09475</v>
      </c>
      <c r="DP13" s="26">
        <f t="shared" si="92"/>
        <v>150.03174539377326</v>
      </c>
      <c r="DQ13" s="22">
        <v>0</v>
      </c>
      <c r="DR13" s="22">
        <v>0</v>
      </c>
      <c r="DS13" s="22">
        <f t="shared" si="50"/>
        <v>0</v>
      </c>
      <c r="DT13" s="22">
        <f t="shared" si="51"/>
        <v>0</v>
      </c>
      <c r="DU13" s="26">
        <v>0</v>
      </c>
      <c r="DV13" s="22">
        <v>0</v>
      </c>
      <c r="DW13" s="22">
        <v>0</v>
      </c>
      <c r="DX13" s="22">
        <f t="shared" si="52"/>
        <v>0</v>
      </c>
      <c r="DY13" s="22">
        <f t="shared" si="53"/>
        <v>0</v>
      </c>
      <c r="DZ13" s="26">
        <v>0</v>
      </c>
      <c r="EA13" s="22">
        <v>0</v>
      </c>
      <c r="EB13" s="22">
        <v>0</v>
      </c>
      <c r="EC13" s="22">
        <f t="shared" si="54"/>
        <v>0</v>
      </c>
      <c r="ED13" s="22">
        <f t="shared" si="55"/>
        <v>0</v>
      </c>
      <c r="EE13" s="26">
        <v>0</v>
      </c>
      <c r="EF13" s="22">
        <v>0</v>
      </c>
      <c r="EG13" s="22">
        <v>0</v>
      </c>
      <c r="EH13" s="22">
        <f t="shared" si="56"/>
        <v>0</v>
      </c>
      <c r="EI13" s="22">
        <f t="shared" si="57"/>
        <v>0</v>
      </c>
      <c r="EJ13" s="26">
        <v>0</v>
      </c>
      <c r="EK13" s="22">
        <v>0</v>
      </c>
      <c r="EL13" s="22">
        <v>0</v>
      </c>
      <c r="EM13" s="22">
        <f t="shared" si="58"/>
        <v>0</v>
      </c>
      <c r="EN13" s="22">
        <f t="shared" si="59"/>
        <v>0</v>
      </c>
      <c r="EO13" s="26">
        <v>0</v>
      </c>
      <c r="EP13" s="22">
        <v>0</v>
      </c>
      <c r="EQ13" s="22">
        <v>0</v>
      </c>
      <c r="ER13" s="22">
        <f t="shared" si="60"/>
        <v>0</v>
      </c>
      <c r="ES13" s="22">
        <f t="shared" si="61"/>
        <v>0</v>
      </c>
      <c r="ET13" s="26">
        <v>0</v>
      </c>
      <c r="EU13" s="22">
        <v>0</v>
      </c>
      <c r="EV13" s="22">
        <v>0</v>
      </c>
      <c r="EW13" s="22">
        <f t="shared" si="62"/>
        <v>0</v>
      </c>
      <c r="EX13" s="22">
        <f t="shared" si="63"/>
        <v>0</v>
      </c>
      <c r="EY13" s="22">
        <v>0</v>
      </c>
      <c r="EZ13" s="25">
        <v>0</v>
      </c>
      <c r="FA13" s="22">
        <v>0</v>
      </c>
      <c r="FB13" s="22">
        <f t="shared" si="64"/>
        <v>0</v>
      </c>
      <c r="FC13" s="22">
        <f t="shared" si="65"/>
        <v>0</v>
      </c>
      <c r="FD13" s="22">
        <v>0</v>
      </c>
      <c r="FE13" s="25">
        <v>6.65</v>
      </c>
      <c r="FF13" s="22">
        <v>293991.90000000002</v>
      </c>
      <c r="FG13" s="22">
        <f t="shared" si="66"/>
        <v>1955046.1350000002</v>
      </c>
      <c r="FH13" s="22">
        <f t="shared" si="67"/>
        <v>24438.076687500004</v>
      </c>
      <c r="FI13" s="26">
        <f t="shared" si="88"/>
        <v>1041.6512896798497</v>
      </c>
      <c r="FJ13" s="22">
        <v>0</v>
      </c>
      <c r="FK13" s="22">
        <v>0</v>
      </c>
      <c r="FL13" s="22">
        <f t="shared" si="68"/>
        <v>0</v>
      </c>
      <c r="FM13" s="22">
        <f t="shared" si="69"/>
        <v>0</v>
      </c>
      <c r="FN13" s="26">
        <v>0</v>
      </c>
      <c r="FO13" s="22">
        <v>41.7</v>
      </c>
      <c r="FP13" s="22">
        <v>12476.64</v>
      </c>
      <c r="FQ13" s="22">
        <f t="shared" si="70"/>
        <v>520275.88800000004</v>
      </c>
      <c r="FR13" s="22">
        <f t="shared" si="71"/>
        <v>6503.4486000000006</v>
      </c>
      <c r="FS13" s="22">
        <f t="shared" si="83"/>
        <v>356.00783052909918</v>
      </c>
      <c r="FT13" s="45">
        <v>5.14</v>
      </c>
      <c r="FU13" s="22">
        <v>24784.66</v>
      </c>
      <c r="FV13" s="22">
        <f t="shared" si="72"/>
        <v>127393.15239999999</v>
      </c>
      <c r="FW13" s="22">
        <f t="shared" si="73"/>
        <v>1592.414405</v>
      </c>
      <c r="FX13" s="26">
        <f t="shared" si="84"/>
        <v>113.72802444132817</v>
      </c>
      <c r="FY13" s="22">
        <v>17.829999999999998</v>
      </c>
      <c r="FZ13" s="22">
        <v>22476.7</v>
      </c>
      <c r="GA13" s="22">
        <f t="shared" si="74"/>
        <v>400759.56099999999</v>
      </c>
      <c r="GB13" s="22">
        <f t="shared" si="75"/>
        <v>5009.4945125000004</v>
      </c>
      <c r="GC13" s="22">
        <f t="shared" si="85"/>
        <v>288.09310021721973</v>
      </c>
      <c r="GD13" s="25">
        <v>0</v>
      </c>
      <c r="GE13" s="22">
        <v>0</v>
      </c>
      <c r="GF13" s="22">
        <f t="shared" si="76"/>
        <v>0</v>
      </c>
      <c r="GG13" s="22">
        <f t="shared" si="77"/>
        <v>0</v>
      </c>
      <c r="GH13" s="25">
        <v>442.36</v>
      </c>
      <c r="GI13" s="22">
        <v>27656.76</v>
      </c>
      <c r="GJ13" s="22">
        <f t="shared" si="78"/>
        <v>12234244.353599999</v>
      </c>
      <c r="GK13" s="26">
        <f t="shared" si="79"/>
        <v>152928.05442</v>
      </c>
    </row>
    <row r="14" spans="1:193" ht="14.4">
      <c r="A14" s="75" t="s">
        <v>84</v>
      </c>
      <c r="B14" s="27" t="s">
        <v>42</v>
      </c>
      <c r="C14" s="28">
        <v>45834</v>
      </c>
      <c r="D14" s="22">
        <v>1.2500000000000001E-2</v>
      </c>
      <c r="E14" s="25">
        <v>7424.3</v>
      </c>
      <c r="F14" s="22">
        <v>433.94</v>
      </c>
      <c r="G14" s="22">
        <f t="shared" si="0"/>
        <v>3221700.7420000001</v>
      </c>
      <c r="H14" s="77">
        <f t="shared" si="1"/>
        <v>40271.259275000004</v>
      </c>
      <c r="I14" s="25">
        <v>5.14</v>
      </c>
      <c r="J14" s="22">
        <v>25520.28</v>
      </c>
      <c r="K14" s="22">
        <f t="shared" si="2"/>
        <v>131174.23919999998</v>
      </c>
      <c r="L14" s="22">
        <f t="shared" si="3"/>
        <v>1639.6779899999999</v>
      </c>
      <c r="M14" s="76">
        <f t="shared" si="86"/>
        <v>6.4250000000000002E-2</v>
      </c>
      <c r="N14" s="77">
        <f t="shared" si="93"/>
        <v>116.45796524704014</v>
      </c>
      <c r="O14" s="25">
        <v>20.239999999999998</v>
      </c>
      <c r="P14" s="22">
        <v>35120</v>
      </c>
      <c r="Q14" s="22">
        <f t="shared" si="4"/>
        <v>710828.79999999993</v>
      </c>
      <c r="R14" s="22">
        <f t="shared" si="5"/>
        <v>8885.3599999999988</v>
      </c>
      <c r="S14" s="78">
        <f t="shared" si="6"/>
        <v>458.53812210999382</v>
      </c>
      <c r="U14" s="25">
        <v>102.43</v>
      </c>
      <c r="V14" s="22">
        <v>8389.68</v>
      </c>
      <c r="W14" s="22">
        <f t="shared" si="7"/>
        <v>859354.92240000004</v>
      </c>
      <c r="X14" s="22">
        <f t="shared" si="8"/>
        <v>10741.936530000001</v>
      </c>
      <c r="Y14" s="22">
        <f t="shared" si="9"/>
        <v>534.82041169188835</v>
      </c>
      <c r="Z14" s="25">
        <v>45.63</v>
      </c>
      <c r="AA14" s="22">
        <v>11668.35</v>
      </c>
      <c r="AB14" s="22">
        <f t="shared" si="10"/>
        <v>532426.81050000002</v>
      </c>
      <c r="AC14" s="22">
        <f t="shared" si="11"/>
        <v>6655.3351312500008</v>
      </c>
      <c r="AD14" s="22">
        <f t="shared" si="12"/>
        <v>362.73612790249609</v>
      </c>
      <c r="AE14" s="25">
        <v>8.76</v>
      </c>
      <c r="AF14" s="22">
        <v>15522.13</v>
      </c>
      <c r="AG14" s="22">
        <f t="shared" si="13"/>
        <v>135973.85879999999</v>
      </c>
      <c r="AH14" s="22">
        <f t="shared" si="14"/>
        <v>1699.673235</v>
      </c>
      <c r="AI14" s="22">
        <f t="shared" si="80"/>
        <v>119.90198369146748</v>
      </c>
      <c r="AJ14" s="25">
        <v>0</v>
      </c>
      <c r="AK14" s="22">
        <v>0</v>
      </c>
      <c r="AL14" s="22">
        <f t="shared" si="15"/>
        <v>0</v>
      </c>
      <c r="AM14" s="22">
        <f t="shared" si="16"/>
        <v>0</v>
      </c>
      <c r="AN14" s="22">
        <v>0</v>
      </c>
      <c r="AO14" s="25">
        <v>0.91</v>
      </c>
      <c r="AP14" s="22">
        <v>6401.3</v>
      </c>
      <c r="AQ14" s="22">
        <f t="shared" si="17"/>
        <v>5825.183</v>
      </c>
      <c r="AR14" s="22">
        <f t="shared" si="18"/>
        <v>72.814787500000008</v>
      </c>
      <c r="AS14" s="22">
        <f t="shared" si="19"/>
        <v>9.3166565215022583</v>
      </c>
      <c r="AT14" s="25">
        <v>1.21</v>
      </c>
      <c r="AU14" s="22">
        <v>182058.22</v>
      </c>
      <c r="AV14" s="22">
        <f t="shared" si="20"/>
        <v>220290.44620000001</v>
      </c>
      <c r="AW14" s="22">
        <f t="shared" si="21"/>
        <v>2753.6305775000001</v>
      </c>
      <c r="AX14" s="22">
        <f t="shared" si="87"/>
        <v>177.32236007442859</v>
      </c>
      <c r="AY14" s="25">
        <v>0</v>
      </c>
      <c r="AZ14" s="22">
        <v>0</v>
      </c>
      <c r="BA14" s="22">
        <f t="shared" si="22"/>
        <v>0</v>
      </c>
      <c r="BB14" s="22">
        <f t="shared" si="23"/>
        <v>0</v>
      </c>
      <c r="BC14" s="22">
        <v>0</v>
      </c>
      <c r="BD14" s="25">
        <v>1.21</v>
      </c>
      <c r="BE14" s="22">
        <v>151974.51999999999</v>
      </c>
      <c r="BF14" s="22">
        <f t="shared" si="24"/>
        <v>183889.16919999997</v>
      </c>
      <c r="BG14" s="22">
        <f t="shared" si="25"/>
        <v>2298.614615</v>
      </c>
      <c r="BH14" s="22">
        <f t="shared" si="91"/>
        <v>153.16130524390042</v>
      </c>
      <c r="BI14" s="25">
        <v>0</v>
      </c>
      <c r="BJ14" s="22">
        <v>0</v>
      </c>
      <c r="BK14" s="22">
        <f t="shared" si="26"/>
        <v>0</v>
      </c>
      <c r="BL14" s="22">
        <f t="shared" si="27"/>
        <v>0</v>
      </c>
      <c r="BM14" s="22">
        <v>0</v>
      </c>
      <c r="BN14" s="25">
        <v>17.53</v>
      </c>
      <c r="BO14" s="22">
        <v>31034.67</v>
      </c>
      <c r="BP14" s="22">
        <f t="shared" si="28"/>
        <v>544037.76509999996</v>
      </c>
      <c r="BQ14" s="22">
        <f t="shared" si="29"/>
        <v>6800.4720637499995</v>
      </c>
      <c r="BR14" s="22">
        <f t="shared" si="81"/>
        <v>369.1383599646083</v>
      </c>
      <c r="BS14" s="25">
        <v>0.3</v>
      </c>
      <c r="BT14" s="22">
        <v>62526.55</v>
      </c>
      <c r="BU14" s="22">
        <f t="shared" si="30"/>
        <v>18757.965</v>
      </c>
      <c r="BV14" s="22">
        <f t="shared" si="31"/>
        <v>234.47456250000002</v>
      </c>
      <c r="BW14" s="22">
        <f t="shared" si="94"/>
        <v>840.53077627108769</v>
      </c>
      <c r="BX14" s="25">
        <v>0</v>
      </c>
      <c r="BY14" s="22">
        <v>0</v>
      </c>
      <c r="BZ14" s="22">
        <f t="shared" si="32"/>
        <v>0</v>
      </c>
      <c r="CA14" s="22">
        <f t="shared" si="33"/>
        <v>0</v>
      </c>
      <c r="CB14" s="26">
        <v>0</v>
      </c>
      <c r="CC14" s="22">
        <v>0</v>
      </c>
      <c r="CD14" s="22">
        <v>0</v>
      </c>
      <c r="CE14" s="22">
        <f t="shared" si="34"/>
        <v>0</v>
      </c>
      <c r="CF14" s="22">
        <f t="shared" si="35"/>
        <v>0</v>
      </c>
      <c r="CG14" s="26">
        <v>0</v>
      </c>
      <c r="CH14" s="22">
        <v>0</v>
      </c>
      <c r="CI14" s="22">
        <v>0</v>
      </c>
      <c r="CJ14" s="22">
        <f t="shared" si="95"/>
        <v>0</v>
      </c>
      <c r="CK14" s="22">
        <f t="shared" si="96"/>
        <v>0</v>
      </c>
      <c r="CL14" s="26">
        <v>0</v>
      </c>
      <c r="CM14" s="22">
        <v>0</v>
      </c>
      <c r="CN14" s="22">
        <v>0</v>
      </c>
      <c r="CO14" s="22">
        <f t="shared" si="38"/>
        <v>0</v>
      </c>
      <c r="CP14" s="22">
        <f t="shared" si="39"/>
        <v>0</v>
      </c>
      <c r="CQ14" s="26">
        <v>0</v>
      </c>
      <c r="CR14" s="22">
        <v>0</v>
      </c>
      <c r="CS14" s="22">
        <v>0</v>
      </c>
      <c r="CT14" s="22">
        <f t="shared" si="40"/>
        <v>0</v>
      </c>
      <c r="CU14" s="22">
        <f t="shared" si="41"/>
        <v>0</v>
      </c>
      <c r="CV14" s="26">
        <v>0</v>
      </c>
      <c r="CW14" s="22">
        <v>0</v>
      </c>
      <c r="CX14" s="22">
        <v>0</v>
      </c>
      <c r="CY14" s="22">
        <f t="shared" si="42"/>
        <v>0</v>
      </c>
      <c r="CZ14" s="22">
        <f t="shared" si="43"/>
        <v>0</v>
      </c>
      <c r="DA14" s="26">
        <v>0</v>
      </c>
      <c r="DB14" s="22">
        <v>0</v>
      </c>
      <c r="DC14" s="22">
        <v>0</v>
      </c>
      <c r="DD14" s="22">
        <f t="shared" si="44"/>
        <v>0</v>
      </c>
      <c r="DE14" s="22">
        <f t="shared" si="45"/>
        <v>0</v>
      </c>
      <c r="DF14" s="26">
        <v>0</v>
      </c>
      <c r="DG14" s="22">
        <v>0</v>
      </c>
      <c r="DH14" s="22">
        <v>0</v>
      </c>
      <c r="DI14" s="22">
        <f t="shared" si="46"/>
        <v>0</v>
      </c>
      <c r="DJ14" s="22">
        <f t="shared" si="47"/>
        <v>0</v>
      </c>
      <c r="DK14" s="26">
        <v>0</v>
      </c>
      <c r="DL14" s="22">
        <v>0</v>
      </c>
      <c r="DM14" s="22">
        <v>0</v>
      </c>
      <c r="DN14" s="22">
        <f t="shared" si="48"/>
        <v>0</v>
      </c>
      <c r="DO14" s="22">
        <f t="shared" si="49"/>
        <v>0</v>
      </c>
      <c r="DP14" s="26">
        <v>0</v>
      </c>
      <c r="DQ14" s="22">
        <v>0</v>
      </c>
      <c r="DR14" s="22">
        <v>0</v>
      </c>
      <c r="DS14" s="22">
        <f t="shared" si="50"/>
        <v>0</v>
      </c>
      <c r="DT14" s="22">
        <f t="shared" si="51"/>
        <v>0</v>
      </c>
      <c r="DU14" s="26">
        <v>0</v>
      </c>
      <c r="DV14" s="22">
        <v>0</v>
      </c>
      <c r="DW14" s="22">
        <v>0</v>
      </c>
      <c r="DX14" s="22">
        <f t="shared" si="52"/>
        <v>0</v>
      </c>
      <c r="DY14" s="22">
        <f t="shared" si="53"/>
        <v>0</v>
      </c>
      <c r="DZ14" s="26">
        <v>0</v>
      </c>
      <c r="EA14" s="22">
        <v>0</v>
      </c>
      <c r="EB14" s="22">
        <v>0</v>
      </c>
      <c r="EC14" s="22">
        <f t="shared" si="54"/>
        <v>0</v>
      </c>
      <c r="ED14" s="22">
        <f t="shared" si="55"/>
        <v>0</v>
      </c>
      <c r="EE14" s="26">
        <v>0</v>
      </c>
      <c r="EF14" s="22">
        <v>0</v>
      </c>
      <c r="EG14" s="22">
        <v>0</v>
      </c>
      <c r="EH14" s="22">
        <f t="shared" si="56"/>
        <v>0</v>
      </c>
      <c r="EI14" s="22">
        <f t="shared" si="57"/>
        <v>0</v>
      </c>
      <c r="EJ14" s="26">
        <v>0</v>
      </c>
      <c r="EK14" s="22">
        <v>0</v>
      </c>
      <c r="EL14" s="22">
        <v>0</v>
      </c>
      <c r="EM14" s="22">
        <f t="shared" si="58"/>
        <v>0</v>
      </c>
      <c r="EN14" s="22">
        <f t="shared" si="59"/>
        <v>0</v>
      </c>
      <c r="EO14" s="26">
        <v>0</v>
      </c>
      <c r="EP14" s="22">
        <v>0</v>
      </c>
      <c r="EQ14" s="22">
        <v>0</v>
      </c>
      <c r="ER14" s="22">
        <f t="shared" si="60"/>
        <v>0</v>
      </c>
      <c r="ES14" s="22">
        <f t="shared" si="61"/>
        <v>0</v>
      </c>
      <c r="ET14" s="26">
        <v>0</v>
      </c>
      <c r="EU14" s="22">
        <v>0</v>
      </c>
      <c r="EV14" s="22">
        <v>0</v>
      </c>
      <c r="EW14" s="22">
        <f t="shared" si="62"/>
        <v>0</v>
      </c>
      <c r="EX14" s="22">
        <f t="shared" si="63"/>
        <v>0</v>
      </c>
      <c r="EY14" s="22">
        <v>0</v>
      </c>
      <c r="EZ14" s="25">
        <v>0</v>
      </c>
      <c r="FA14" s="22">
        <v>0</v>
      </c>
      <c r="FB14" s="22">
        <f t="shared" si="64"/>
        <v>0</v>
      </c>
      <c r="FC14" s="22">
        <f t="shared" si="65"/>
        <v>0</v>
      </c>
      <c r="FD14" s="22">
        <v>0</v>
      </c>
      <c r="FE14" s="25">
        <v>2.72</v>
      </c>
      <c r="FF14" s="22">
        <v>33833.58</v>
      </c>
      <c r="FG14" s="22">
        <f t="shared" si="66"/>
        <v>92027.337600000013</v>
      </c>
      <c r="FH14" s="22">
        <f t="shared" si="67"/>
        <v>1150.3417200000001</v>
      </c>
      <c r="FI14" s="26">
        <f t="shared" si="88"/>
        <v>87.363614184523655</v>
      </c>
      <c r="FJ14" s="22">
        <v>0</v>
      </c>
      <c r="FK14" s="22">
        <v>0</v>
      </c>
      <c r="FL14" s="22">
        <f t="shared" si="68"/>
        <v>0</v>
      </c>
      <c r="FM14" s="22">
        <f t="shared" si="69"/>
        <v>0</v>
      </c>
      <c r="FN14" s="26">
        <v>0</v>
      </c>
      <c r="FO14" s="22">
        <v>73.42</v>
      </c>
      <c r="FP14" s="22">
        <v>8382.85</v>
      </c>
      <c r="FQ14" s="22">
        <f t="shared" si="70"/>
        <v>615468.84700000007</v>
      </c>
      <c r="FR14" s="22">
        <f t="shared" si="71"/>
        <v>7693.3605875000012</v>
      </c>
      <c r="FS14" s="22">
        <f t="shared" si="83"/>
        <v>407.98119678198469</v>
      </c>
      <c r="FT14" s="45">
        <v>0.3</v>
      </c>
      <c r="FU14" s="22">
        <v>78772.23</v>
      </c>
      <c r="FV14" s="22">
        <f t="shared" si="72"/>
        <v>23631.668999999998</v>
      </c>
      <c r="FW14" s="22">
        <f t="shared" si="73"/>
        <v>295.39586249999996</v>
      </c>
      <c r="FX14" s="26">
        <f t="shared" si="84"/>
        <v>29.006676729627056</v>
      </c>
      <c r="FY14" s="22">
        <v>2.12</v>
      </c>
      <c r="FZ14" s="22">
        <v>9143.51</v>
      </c>
      <c r="GA14" s="22">
        <f t="shared" si="74"/>
        <v>19384.2412</v>
      </c>
      <c r="GB14" s="22">
        <f t="shared" si="75"/>
        <v>242.30301500000002</v>
      </c>
      <c r="GC14" s="22">
        <f t="shared" si="85"/>
        <v>24.701026494914789</v>
      </c>
      <c r="GD14" s="25">
        <v>0</v>
      </c>
      <c r="GE14" s="22">
        <v>0</v>
      </c>
      <c r="GF14" s="22">
        <f t="shared" si="76"/>
        <v>0</v>
      </c>
      <c r="GG14" s="22">
        <f t="shared" si="77"/>
        <v>0</v>
      </c>
      <c r="GH14" s="25">
        <v>137.47999999999999</v>
      </c>
      <c r="GI14" s="22">
        <v>23256.61</v>
      </c>
      <c r="GJ14" s="22">
        <f t="shared" si="78"/>
        <v>3197318.7427999997</v>
      </c>
      <c r="GK14" s="26">
        <f t="shared" si="79"/>
        <v>39966.484284999999</v>
      </c>
    </row>
    <row r="15" spans="1:193" ht="14.4">
      <c r="A15" s="75" t="s">
        <v>215</v>
      </c>
      <c r="B15" s="27" t="s">
        <v>42</v>
      </c>
      <c r="C15" s="28">
        <v>45838</v>
      </c>
      <c r="D15" s="22">
        <v>1.2500000000000001E-2</v>
      </c>
      <c r="E15" s="25">
        <v>6160.37</v>
      </c>
      <c r="F15" s="22">
        <v>534.19000000000005</v>
      </c>
      <c r="G15" s="22">
        <f t="shared" si="0"/>
        <v>3290808.0503000002</v>
      </c>
      <c r="H15" s="77">
        <f t="shared" si="1"/>
        <v>41135.100628750006</v>
      </c>
      <c r="I15" s="25">
        <v>4.53</v>
      </c>
      <c r="J15" s="22">
        <v>32879.49</v>
      </c>
      <c r="K15" s="22">
        <f t="shared" si="2"/>
        <v>148944.08970000001</v>
      </c>
      <c r="L15" s="22">
        <f t="shared" si="3"/>
        <v>1861.8011212500003</v>
      </c>
      <c r="M15" s="76">
        <f t="shared" si="86"/>
        <v>5.6625000000000009E-2</v>
      </c>
      <c r="N15" s="77">
        <f t="shared" si="93"/>
        <v>129.09692451926603</v>
      </c>
      <c r="O15" s="25">
        <v>24.47</v>
      </c>
      <c r="P15" s="22">
        <v>54090.13</v>
      </c>
      <c r="Q15" s="22">
        <f t="shared" si="4"/>
        <v>1323585.4811</v>
      </c>
      <c r="R15" s="22">
        <f t="shared" si="5"/>
        <v>16544.81851375</v>
      </c>
      <c r="S15" s="78">
        <f t="shared" si="6"/>
        <v>759.16274620478748</v>
      </c>
      <c r="U15" s="25">
        <v>69.19</v>
      </c>
      <c r="V15" s="22">
        <v>10753.69</v>
      </c>
      <c r="W15" s="22">
        <f t="shared" si="7"/>
        <v>744047.81110000005</v>
      </c>
      <c r="X15" s="22">
        <f t="shared" si="8"/>
        <v>9300.5976387500014</v>
      </c>
      <c r="Y15" s="22">
        <f t="shared" si="9"/>
        <v>475.84148757193395</v>
      </c>
      <c r="Z15" s="25">
        <v>26.89</v>
      </c>
      <c r="AA15" s="22">
        <v>19810.48</v>
      </c>
      <c r="AB15" s="22">
        <f t="shared" si="10"/>
        <v>532703.80720000004</v>
      </c>
      <c r="AC15" s="22">
        <f t="shared" si="11"/>
        <v>6658.797590000001</v>
      </c>
      <c r="AD15" s="22">
        <f t="shared" si="12"/>
        <v>362.8891679169206</v>
      </c>
      <c r="AE15" s="25">
        <v>4.83</v>
      </c>
      <c r="AF15" s="22">
        <v>16923.88</v>
      </c>
      <c r="AG15" s="22">
        <f t="shared" si="13"/>
        <v>81742.340400000001</v>
      </c>
      <c r="AH15" s="22">
        <f t="shared" si="14"/>
        <v>1021.779255</v>
      </c>
      <c r="AI15" s="22">
        <f t="shared" si="80"/>
        <v>79.357612366293097</v>
      </c>
      <c r="AJ15" s="25">
        <v>0.6</v>
      </c>
      <c r="AK15" s="22">
        <v>13305.92</v>
      </c>
      <c r="AL15" s="22">
        <f t="shared" si="15"/>
        <v>7983.5519999999997</v>
      </c>
      <c r="AM15" s="22">
        <f t="shared" si="16"/>
        <v>99.794399999999996</v>
      </c>
      <c r="AN15" s="22">
        <f>10^(-0.541+0.811*LOG(AM15))</f>
        <v>12.030262534555961</v>
      </c>
      <c r="AO15" s="25">
        <v>0</v>
      </c>
      <c r="AP15" s="22">
        <v>0</v>
      </c>
      <c r="AQ15" s="22">
        <f t="shared" si="17"/>
        <v>0</v>
      </c>
      <c r="AR15" s="22">
        <f t="shared" si="18"/>
        <v>0</v>
      </c>
      <c r="AS15" s="22">
        <v>0</v>
      </c>
      <c r="AT15" s="25">
        <v>2.42</v>
      </c>
      <c r="AU15" s="22">
        <v>122939.76</v>
      </c>
      <c r="AV15" s="22">
        <f t="shared" si="20"/>
        <v>297514.21919999999</v>
      </c>
      <c r="AW15" s="22">
        <f t="shared" si="21"/>
        <v>3718.9277400000001</v>
      </c>
      <c r="AX15" s="22">
        <f t="shared" si="87"/>
        <v>226.2605232311804</v>
      </c>
      <c r="AY15" s="25">
        <v>0</v>
      </c>
      <c r="AZ15" s="22">
        <v>0</v>
      </c>
      <c r="BA15" s="22">
        <f t="shared" si="22"/>
        <v>0</v>
      </c>
      <c r="BB15" s="22">
        <f t="shared" si="23"/>
        <v>0</v>
      </c>
      <c r="BC15" s="22">
        <v>0</v>
      </c>
      <c r="BD15" s="25">
        <v>3.02</v>
      </c>
      <c r="BE15" s="22">
        <v>100102.05</v>
      </c>
      <c r="BF15" s="22">
        <f t="shared" si="24"/>
        <v>302308.19099999999</v>
      </c>
      <c r="BG15" s="22">
        <f t="shared" si="25"/>
        <v>3778.8523875000001</v>
      </c>
      <c r="BH15" s="22">
        <f t="shared" si="91"/>
        <v>229.21281836059649</v>
      </c>
      <c r="BI15" s="25">
        <v>0</v>
      </c>
      <c r="BJ15" s="22">
        <v>0</v>
      </c>
      <c r="BK15" s="22">
        <f t="shared" si="26"/>
        <v>0</v>
      </c>
      <c r="BL15" s="22">
        <f t="shared" si="27"/>
        <v>0</v>
      </c>
      <c r="BM15" s="22">
        <v>0</v>
      </c>
      <c r="BN15" s="25">
        <v>7.86</v>
      </c>
      <c r="BO15" s="22">
        <v>28007.06</v>
      </c>
      <c r="BP15" s="22">
        <f t="shared" si="28"/>
        <v>220135.49160000001</v>
      </c>
      <c r="BQ15" s="22">
        <f t="shared" si="29"/>
        <v>2751.6936450000003</v>
      </c>
      <c r="BR15" s="22">
        <f t="shared" si="81"/>
        <v>177.22119699440648</v>
      </c>
      <c r="BS15" s="25">
        <v>2.72</v>
      </c>
      <c r="BT15" s="22">
        <v>75152.31</v>
      </c>
      <c r="BU15" s="22">
        <f t="shared" si="30"/>
        <v>204414.28320000001</v>
      </c>
      <c r="BV15" s="22">
        <f t="shared" si="31"/>
        <v>2555.1785400000003</v>
      </c>
      <c r="BW15" s="22">
        <f t="shared" si="94"/>
        <v>5832.0953305479779</v>
      </c>
      <c r="BX15" s="25">
        <v>0</v>
      </c>
      <c r="BY15" s="22">
        <v>0</v>
      </c>
      <c r="BZ15" s="22">
        <f t="shared" si="32"/>
        <v>0</v>
      </c>
      <c r="CA15" s="22">
        <f t="shared" si="33"/>
        <v>0</v>
      </c>
      <c r="CB15" s="26">
        <v>0</v>
      </c>
      <c r="CC15" s="22">
        <v>0</v>
      </c>
      <c r="CD15" s="22">
        <v>0</v>
      </c>
      <c r="CE15" s="22">
        <f t="shared" si="34"/>
        <v>0</v>
      </c>
      <c r="CF15" s="22">
        <f t="shared" si="35"/>
        <v>0</v>
      </c>
      <c r="CG15" s="26">
        <v>0</v>
      </c>
      <c r="CH15" s="22">
        <v>0</v>
      </c>
      <c r="CI15" s="22">
        <v>0</v>
      </c>
      <c r="CJ15" s="22">
        <f t="shared" si="95"/>
        <v>0</v>
      </c>
      <c r="CK15" s="22">
        <f t="shared" si="96"/>
        <v>0</v>
      </c>
      <c r="CL15" s="26">
        <v>0</v>
      </c>
      <c r="CM15" s="22">
        <v>0</v>
      </c>
      <c r="CN15" s="22">
        <v>0</v>
      </c>
      <c r="CO15" s="22">
        <f t="shared" si="38"/>
        <v>0</v>
      </c>
      <c r="CP15" s="22">
        <f t="shared" si="39"/>
        <v>0</v>
      </c>
      <c r="CQ15" s="26">
        <v>0</v>
      </c>
      <c r="CR15" s="22">
        <v>0</v>
      </c>
      <c r="CS15" s="22">
        <v>0</v>
      </c>
      <c r="CT15" s="22">
        <f t="shared" si="40"/>
        <v>0</v>
      </c>
      <c r="CU15" s="22">
        <f t="shared" si="41"/>
        <v>0</v>
      </c>
      <c r="CV15" s="26">
        <v>0</v>
      </c>
      <c r="CW15" s="22">
        <v>0</v>
      </c>
      <c r="CX15" s="22">
        <v>0</v>
      </c>
      <c r="CY15" s="22">
        <f t="shared" si="42"/>
        <v>0</v>
      </c>
      <c r="CZ15" s="22">
        <f t="shared" si="43"/>
        <v>0</v>
      </c>
      <c r="DA15" s="26">
        <v>0</v>
      </c>
      <c r="DB15" s="22">
        <v>0</v>
      </c>
      <c r="DC15" s="22">
        <v>0</v>
      </c>
      <c r="DD15" s="22">
        <f t="shared" si="44"/>
        <v>0</v>
      </c>
      <c r="DE15" s="22">
        <f t="shared" si="45"/>
        <v>0</v>
      </c>
      <c r="DF15" s="26">
        <v>0</v>
      </c>
      <c r="DG15" s="22">
        <v>0</v>
      </c>
      <c r="DH15" s="22">
        <v>0</v>
      </c>
      <c r="DI15" s="22">
        <f t="shared" si="46"/>
        <v>0</v>
      </c>
      <c r="DJ15" s="22">
        <f t="shared" si="47"/>
        <v>0</v>
      </c>
      <c r="DK15" s="26">
        <v>0</v>
      </c>
      <c r="DL15" s="22">
        <v>1.21</v>
      </c>
      <c r="DM15" s="22">
        <v>324365.09999999998</v>
      </c>
      <c r="DN15" s="22">
        <f t="shared" si="48"/>
        <v>392481.77099999995</v>
      </c>
      <c r="DO15" s="22">
        <f t="shared" si="49"/>
        <v>4906.0221374999992</v>
      </c>
      <c r="DP15" s="26">
        <f t="shared" si="92"/>
        <v>631.82237809871867</v>
      </c>
      <c r="DQ15" s="22">
        <v>0</v>
      </c>
      <c r="DR15" s="22">
        <v>0</v>
      </c>
      <c r="DS15" s="22">
        <f t="shared" si="50"/>
        <v>0</v>
      </c>
      <c r="DT15" s="22">
        <f t="shared" si="51"/>
        <v>0</v>
      </c>
      <c r="DU15" s="26">
        <v>0</v>
      </c>
      <c r="DV15" s="22">
        <v>0</v>
      </c>
      <c r="DW15" s="22">
        <v>0</v>
      </c>
      <c r="DX15" s="22">
        <f t="shared" si="52"/>
        <v>0</v>
      </c>
      <c r="DY15" s="22">
        <f t="shared" si="53"/>
        <v>0</v>
      </c>
      <c r="DZ15" s="26">
        <v>0</v>
      </c>
      <c r="EA15" s="22">
        <v>0</v>
      </c>
      <c r="EB15" s="22">
        <v>0</v>
      </c>
      <c r="EC15" s="22">
        <f t="shared" si="54"/>
        <v>0</v>
      </c>
      <c r="ED15" s="22">
        <f t="shared" si="55"/>
        <v>0</v>
      </c>
      <c r="EE15" s="26">
        <v>0</v>
      </c>
      <c r="EF15" s="22">
        <v>0</v>
      </c>
      <c r="EG15" s="22">
        <v>0</v>
      </c>
      <c r="EH15" s="22">
        <f t="shared" si="56"/>
        <v>0</v>
      </c>
      <c r="EI15" s="22">
        <f t="shared" si="57"/>
        <v>0</v>
      </c>
      <c r="EJ15" s="26">
        <v>0</v>
      </c>
      <c r="EK15" s="22">
        <v>0</v>
      </c>
      <c r="EL15" s="22">
        <v>0</v>
      </c>
      <c r="EM15" s="22">
        <f t="shared" si="58"/>
        <v>0</v>
      </c>
      <c r="EN15" s="22">
        <f t="shared" si="59"/>
        <v>0</v>
      </c>
      <c r="EO15" s="26">
        <v>0</v>
      </c>
      <c r="EP15" s="22">
        <v>0</v>
      </c>
      <c r="EQ15" s="22">
        <v>0</v>
      </c>
      <c r="ER15" s="22">
        <f t="shared" si="60"/>
        <v>0</v>
      </c>
      <c r="ES15" s="22">
        <f t="shared" si="61"/>
        <v>0</v>
      </c>
      <c r="ET15" s="26">
        <v>0</v>
      </c>
      <c r="EU15" s="22">
        <v>0</v>
      </c>
      <c r="EV15" s="22">
        <v>0</v>
      </c>
      <c r="EW15" s="22">
        <f t="shared" si="62"/>
        <v>0</v>
      </c>
      <c r="EX15" s="22">
        <f t="shared" si="63"/>
        <v>0</v>
      </c>
      <c r="EY15" s="22">
        <v>0</v>
      </c>
      <c r="EZ15" s="25">
        <v>0.91</v>
      </c>
      <c r="FA15" s="22">
        <v>29211.15</v>
      </c>
      <c r="FB15" s="22">
        <f t="shared" si="64"/>
        <v>26582.146500000003</v>
      </c>
      <c r="FC15" s="22">
        <f t="shared" si="65"/>
        <v>332.27683125000004</v>
      </c>
      <c r="FE15" s="25">
        <v>2.42</v>
      </c>
      <c r="FF15" s="22">
        <v>44993.93</v>
      </c>
      <c r="FG15" s="22">
        <f t="shared" si="66"/>
        <v>108885.3106</v>
      </c>
      <c r="FH15" s="22">
        <f t="shared" si="67"/>
        <v>1361.0663825000001</v>
      </c>
      <c r="FI15" s="26">
        <f t="shared" si="88"/>
        <v>100.13274415205312</v>
      </c>
      <c r="FJ15" s="22">
        <v>0</v>
      </c>
      <c r="FK15" s="22">
        <v>0</v>
      </c>
      <c r="FL15" s="22">
        <f t="shared" si="68"/>
        <v>0</v>
      </c>
      <c r="FM15" s="22">
        <f t="shared" si="69"/>
        <v>0</v>
      </c>
      <c r="FN15" s="26">
        <v>0</v>
      </c>
      <c r="FO15" s="22">
        <v>155.61000000000001</v>
      </c>
      <c r="FP15" s="22">
        <v>8387.48</v>
      </c>
      <c r="FQ15" s="22">
        <f t="shared" si="70"/>
        <v>1305175.7628000001</v>
      </c>
      <c r="FR15" s="22">
        <f t="shared" si="71"/>
        <v>16314.697035000003</v>
      </c>
      <c r="FS15" s="22">
        <f t="shared" si="83"/>
        <v>750.58793594851056</v>
      </c>
      <c r="FT15" s="45">
        <v>0.6</v>
      </c>
      <c r="FU15" s="22">
        <v>14757.23</v>
      </c>
      <c r="FV15" s="22">
        <f t="shared" si="72"/>
        <v>8854.3379999999997</v>
      </c>
      <c r="FW15" s="22">
        <f t="shared" si="73"/>
        <v>110.679225</v>
      </c>
      <c r="FX15" s="26">
        <f t="shared" si="84"/>
        <v>13.083912008756519</v>
      </c>
      <c r="FY15" s="22">
        <v>1.51</v>
      </c>
      <c r="FZ15" s="22">
        <v>9565.2900000000009</v>
      </c>
      <c r="GA15" s="22">
        <f t="shared" si="74"/>
        <v>14443.587900000002</v>
      </c>
      <c r="GB15" s="22">
        <f t="shared" si="75"/>
        <v>180.54484875000003</v>
      </c>
      <c r="GC15" s="22">
        <f t="shared" si="85"/>
        <v>19.457655842950697</v>
      </c>
      <c r="GD15" s="25">
        <v>0</v>
      </c>
      <c r="GE15" s="22">
        <v>0</v>
      </c>
      <c r="GF15" s="22">
        <f t="shared" si="76"/>
        <v>0</v>
      </c>
      <c r="GG15" s="22">
        <f t="shared" si="77"/>
        <v>0</v>
      </c>
      <c r="GH15" s="25">
        <v>296.11</v>
      </c>
      <c r="GI15" s="22">
        <v>27969.23</v>
      </c>
      <c r="GJ15" s="22">
        <f t="shared" si="78"/>
        <v>8281968.6952999998</v>
      </c>
      <c r="GK15" s="26">
        <f t="shared" si="79"/>
        <v>103524.60869125</v>
      </c>
    </row>
    <row r="16" spans="1:193" ht="14.4">
      <c r="A16" s="75" t="s">
        <v>86</v>
      </c>
      <c r="B16" s="27" t="s">
        <v>24</v>
      </c>
      <c r="C16" s="28">
        <v>45841</v>
      </c>
      <c r="D16" s="22">
        <v>1.2500000000000001E-2</v>
      </c>
      <c r="E16" s="25">
        <v>484.24</v>
      </c>
      <c r="F16" s="22">
        <v>497.32</v>
      </c>
      <c r="G16" s="22">
        <f t="shared" si="0"/>
        <v>240822.23680000001</v>
      </c>
      <c r="H16" s="77">
        <f t="shared" si="1"/>
        <v>3010.2779600000003</v>
      </c>
      <c r="I16" s="25">
        <v>0.6</v>
      </c>
      <c r="J16" s="22">
        <v>68290.69</v>
      </c>
      <c r="K16" s="22">
        <f t="shared" si="2"/>
        <v>40974.413999999997</v>
      </c>
      <c r="L16" s="22">
        <f t="shared" si="3"/>
        <v>512.18017499999996</v>
      </c>
      <c r="M16" s="76">
        <f t="shared" si="86"/>
        <v>7.4999999999999997E-3</v>
      </c>
      <c r="N16" s="77">
        <f>10^(-0.541+0.811*LOG(L16))</f>
        <v>45.325422573160537</v>
      </c>
      <c r="O16" s="25">
        <v>5.44</v>
      </c>
      <c r="P16" s="22">
        <v>90681.2</v>
      </c>
      <c r="Q16" s="22">
        <f t="shared" si="4"/>
        <v>493305.728</v>
      </c>
      <c r="R16" s="22">
        <f t="shared" si="5"/>
        <v>6166.3216000000002</v>
      </c>
      <c r="S16" s="78">
        <f t="shared" si="6"/>
        <v>340.96611790203519</v>
      </c>
      <c r="U16" s="25">
        <v>3.63</v>
      </c>
      <c r="V16" s="22">
        <v>11619.95</v>
      </c>
      <c r="W16" s="22">
        <f t="shared" si="7"/>
        <v>42180.4185</v>
      </c>
      <c r="X16" s="22">
        <f t="shared" si="8"/>
        <v>527.25523125000007</v>
      </c>
      <c r="Y16" s="22">
        <f t="shared" si="9"/>
        <v>46.404377140190824</v>
      </c>
      <c r="Z16" s="25">
        <v>1.51</v>
      </c>
      <c r="AA16" s="22">
        <v>40318.22</v>
      </c>
      <c r="AB16" s="22">
        <f t="shared" si="10"/>
        <v>60880.512200000005</v>
      </c>
      <c r="AC16" s="22">
        <f t="shared" si="11"/>
        <v>761.00640250000015</v>
      </c>
      <c r="AD16" s="22">
        <f t="shared" si="12"/>
        <v>62.489337428913863</v>
      </c>
      <c r="AE16" s="25">
        <v>0</v>
      </c>
      <c r="AF16" s="22">
        <v>0</v>
      </c>
      <c r="AG16" s="22">
        <f t="shared" si="13"/>
        <v>0</v>
      </c>
      <c r="AH16" s="22">
        <f t="shared" si="14"/>
        <v>0</v>
      </c>
      <c r="AI16" s="22">
        <v>0</v>
      </c>
      <c r="AJ16" s="25">
        <v>0.6</v>
      </c>
      <c r="AK16" s="22">
        <v>311336.59999999998</v>
      </c>
      <c r="AL16" s="22">
        <f t="shared" si="15"/>
        <v>186801.96</v>
      </c>
      <c r="AM16" s="22">
        <f t="shared" si="16"/>
        <v>2335.0245</v>
      </c>
      <c r="AN16" s="22">
        <f t="shared" si="89"/>
        <v>155.12591609280014</v>
      </c>
      <c r="AO16" s="25">
        <v>0</v>
      </c>
      <c r="AP16" s="22">
        <v>0</v>
      </c>
      <c r="AQ16" s="22">
        <f t="shared" si="17"/>
        <v>0</v>
      </c>
      <c r="AR16" s="22">
        <f t="shared" si="18"/>
        <v>0</v>
      </c>
      <c r="AS16" s="22">
        <v>0</v>
      </c>
      <c r="AT16" s="25">
        <v>0</v>
      </c>
      <c r="AU16" s="22">
        <v>0</v>
      </c>
      <c r="AV16" s="22">
        <f t="shared" si="20"/>
        <v>0</v>
      </c>
      <c r="AW16" s="22">
        <f t="shared" si="21"/>
        <v>0</v>
      </c>
      <c r="AX16" s="22">
        <v>0</v>
      </c>
      <c r="AY16" s="25">
        <v>0</v>
      </c>
      <c r="AZ16" s="22">
        <v>0</v>
      </c>
      <c r="BA16" s="22">
        <f t="shared" si="22"/>
        <v>0</v>
      </c>
      <c r="BB16" s="22">
        <f t="shared" si="23"/>
        <v>0</v>
      </c>
      <c r="BC16" s="22">
        <v>0</v>
      </c>
      <c r="BD16" s="25">
        <v>0</v>
      </c>
      <c r="BE16" s="22">
        <v>0</v>
      </c>
      <c r="BF16" s="22">
        <f t="shared" si="24"/>
        <v>0</v>
      </c>
      <c r="BG16" s="22">
        <f t="shared" si="25"/>
        <v>0</v>
      </c>
      <c r="BH16" s="22">
        <v>0</v>
      </c>
      <c r="BI16" s="25">
        <v>0</v>
      </c>
      <c r="BJ16" s="22">
        <v>0</v>
      </c>
      <c r="BK16" s="22">
        <f t="shared" si="26"/>
        <v>0</v>
      </c>
      <c r="BL16" s="22">
        <f t="shared" si="27"/>
        <v>0</v>
      </c>
      <c r="BM16" s="22">
        <v>0</v>
      </c>
      <c r="BN16" s="25">
        <v>0</v>
      </c>
      <c r="BO16" s="22">
        <v>0</v>
      </c>
      <c r="BP16" s="22">
        <f t="shared" si="28"/>
        <v>0</v>
      </c>
      <c r="BQ16" s="22">
        <f t="shared" si="29"/>
        <v>0</v>
      </c>
      <c r="BR16" s="22">
        <v>0</v>
      </c>
      <c r="BS16" s="25">
        <v>1.81</v>
      </c>
      <c r="BT16" s="22">
        <v>177482.89</v>
      </c>
      <c r="BU16" s="22">
        <f t="shared" si="30"/>
        <v>321244.03090000001</v>
      </c>
      <c r="BV16" s="22">
        <f t="shared" si="31"/>
        <v>4015.5503862500004</v>
      </c>
      <c r="BW16" s="22">
        <f t="shared" si="94"/>
        <v>8414.7891654173618</v>
      </c>
      <c r="BX16" s="25">
        <v>0</v>
      </c>
      <c r="BY16" s="22">
        <v>0</v>
      </c>
      <c r="BZ16" s="22">
        <f t="shared" si="32"/>
        <v>0</v>
      </c>
      <c r="CA16" s="22">
        <f t="shared" si="33"/>
        <v>0</v>
      </c>
      <c r="CB16" s="26">
        <v>0</v>
      </c>
      <c r="CC16" s="22">
        <v>0</v>
      </c>
      <c r="CD16" s="22">
        <v>0</v>
      </c>
      <c r="CE16" s="22">
        <f t="shared" si="34"/>
        <v>0</v>
      </c>
      <c r="CF16" s="22">
        <f t="shared" si="35"/>
        <v>0</v>
      </c>
      <c r="CG16" s="26">
        <v>0</v>
      </c>
      <c r="CH16" s="22">
        <v>0</v>
      </c>
      <c r="CI16" s="22">
        <v>0</v>
      </c>
      <c r="CJ16" s="22">
        <f t="shared" si="95"/>
        <v>0</v>
      </c>
      <c r="CK16" s="22">
        <f t="shared" si="96"/>
        <v>0</v>
      </c>
      <c r="CL16" s="26">
        <v>0</v>
      </c>
      <c r="CM16" s="22">
        <v>0</v>
      </c>
      <c r="CN16" s="22">
        <v>0</v>
      </c>
      <c r="CO16" s="22">
        <f t="shared" si="38"/>
        <v>0</v>
      </c>
      <c r="CP16" s="22">
        <f t="shared" si="39"/>
        <v>0</v>
      </c>
      <c r="CQ16" s="26">
        <v>0</v>
      </c>
      <c r="CR16" s="22">
        <v>0</v>
      </c>
      <c r="CS16" s="22">
        <v>0</v>
      </c>
      <c r="CT16" s="22">
        <f t="shared" si="40"/>
        <v>0</v>
      </c>
      <c r="CU16" s="22">
        <f t="shared" si="41"/>
        <v>0</v>
      </c>
      <c r="CV16" s="26">
        <v>0</v>
      </c>
      <c r="CW16" s="22">
        <v>0</v>
      </c>
      <c r="CX16" s="22">
        <v>0</v>
      </c>
      <c r="CY16" s="22">
        <f t="shared" si="42"/>
        <v>0</v>
      </c>
      <c r="CZ16" s="22">
        <f t="shared" si="43"/>
        <v>0</v>
      </c>
      <c r="DA16" s="26">
        <v>0</v>
      </c>
      <c r="DB16" s="22">
        <v>0</v>
      </c>
      <c r="DC16" s="22">
        <v>0</v>
      </c>
      <c r="DD16" s="22">
        <f t="shared" si="44"/>
        <v>0</v>
      </c>
      <c r="DE16" s="22">
        <f t="shared" si="45"/>
        <v>0</v>
      </c>
      <c r="DF16" s="26">
        <v>0</v>
      </c>
      <c r="DG16" s="22">
        <v>0</v>
      </c>
      <c r="DH16" s="22">
        <v>0</v>
      </c>
      <c r="DI16" s="22">
        <f t="shared" si="46"/>
        <v>0</v>
      </c>
      <c r="DJ16" s="22">
        <f t="shared" si="47"/>
        <v>0</v>
      </c>
      <c r="DK16" s="26">
        <v>0</v>
      </c>
      <c r="DL16" s="22">
        <v>0.6</v>
      </c>
      <c r="DM16" s="22">
        <v>382133.43</v>
      </c>
      <c r="DN16" s="22">
        <f t="shared" si="48"/>
        <v>229280.05799999999</v>
      </c>
      <c r="DO16" s="22">
        <f t="shared" si="49"/>
        <v>2866.0007249999999</v>
      </c>
      <c r="DP16" s="26">
        <f t="shared" si="92"/>
        <v>381.40153964013217</v>
      </c>
      <c r="DQ16" s="22">
        <v>0</v>
      </c>
      <c r="DR16" s="22">
        <v>0</v>
      </c>
      <c r="DS16" s="22">
        <f t="shared" si="50"/>
        <v>0</v>
      </c>
      <c r="DT16" s="22">
        <f t="shared" si="51"/>
        <v>0</v>
      </c>
      <c r="DU16" s="26">
        <v>0</v>
      </c>
      <c r="DV16" s="22">
        <v>0</v>
      </c>
      <c r="DW16" s="22">
        <v>0</v>
      </c>
      <c r="DX16" s="22">
        <f t="shared" si="52"/>
        <v>0</v>
      </c>
      <c r="DY16" s="22">
        <f t="shared" si="53"/>
        <v>0</v>
      </c>
      <c r="DZ16" s="26">
        <v>0</v>
      </c>
      <c r="EA16" s="22">
        <v>0</v>
      </c>
      <c r="EB16" s="22">
        <v>0</v>
      </c>
      <c r="EC16" s="22">
        <f t="shared" si="54"/>
        <v>0</v>
      </c>
      <c r="ED16" s="22">
        <f t="shared" si="55"/>
        <v>0</v>
      </c>
      <c r="EE16" s="26">
        <v>0</v>
      </c>
      <c r="EF16" s="22">
        <v>0</v>
      </c>
      <c r="EG16" s="22">
        <v>0</v>
      </c>
      <c r="EH16" s="22">
        <f t="shared" si="56"/>
        <v>0</v>
      </c>
      <c r="EI16" s="22">
        <f t="shared" si="57"/>
        <v>0</v>
      </c>
      <c r="EJ16" s="26">
        <v>0</v>
      </c>
      <c r="EK16" s="22">
        <v>0</v>
      </c>
      <c r="EL16" s="22">
        <v>0</v>
      </c>
      <c r="EM16" s="22">
        <f t="shared" si="58"/>
        <v>0</v>
      </c>
      <c r="EN16" s="22">
        <f t="shared" si="59"/>
        <v>0</v>
      </c>
      <c r="EO16" s="26">
        <v>0</v>
      </c>
      <c r="EP16" s="22">
        <v>0</v>
      </c>
      <c r="EQ16" s="22">
        <v>0</v>
      </c>
      <c r="ER16" s="22">
        <f t="shared" si="60"/>
        <v>0</v>
      </c>
      <c r="ES16" s="22">
        <f t="shared" si="61"/>
        <v>0</v>
      </c>
      <c r="ET16" s="26">
        <v>0</v>
      </c>
      <c r="EU16" s="22">
        <v>0</v>
      </c>
      <c r="EV16" s="22">
        <v>0</v>
      </c>
      <c r="EW16" s="22">
        <f t="shared" si="62"/>
        <v>0</v>
      </c>
      <c r="EX16" s="22">
        <f t="shared" si="63"/>
        <v>0</v>
      </c>
      <c r="EY16" s="22">
        <v>0</v>
      </c>
      <c r="EZ16" s="25">
        <v>0</v>
      </c>
      <c r="FA16" s="22">
        <v>0</v>
      </c>
      <c r="FB16" s="22">
        <f t="shared" si="64"/>
        <v>0</v>
      </c>
      <c r="FC16" s="22">
        <f t="shared" si="65"/>
        <v>0</v>
      </c>
      <c r="FD16" s="22">
        <v>0</v>
      </c>
      <c r="FE16" s="25">
        <v>0</v>
      </c>
      <c r="FF16" s="22">
        <v>0</v>
      </c>
      <c r="FG16" s="22">
        <f t="shared" si="66"/>
        <v>0</v>
      </c>
      <c r="FH16" s="22">
        <f t="shared" si="67"/>
        <v>0</v>
      </c>
      <c r="FI16" s="26">
        <v>0</v>
      </c>
      <c r="FJ16" s="22">
        <v>0</v>
      </c>
      <c r="FK16" s="22">
        <v>0</v>
      </c>
      <c r="FL16" s="22">
        <f t="shared" si="68"/>
        <v>0</v>
      </c>
      <c r="FM16" s="22">
        <f t="shared" si="69"/>
        <v>0</v>
      </c>
      <c r="FN16" s="26">
        <v>0</v>
      </c>
      <c r="FO16" s="22">
        <v>0</v>
      </c>
      <c r="FP16" s="22">
        <v>0</v>
      </c>
      <c r="FQ16" s="22">
        <f t="shared" si="70"/>
        <v>0</v>
      </c>
      <c r="FR16" s="22">
        <f t="shared" si="71"/>
        <v>0</v>
      </c>
      <c r="FS16" s="22">
        <v>0</v>
      </c>
      <c r="FT16" s="45">
        <v>1.51</v>
      </c>
      <c r="FU16" s="22">
        <v>28997.8</v>
      </c>
      <c r="FV16" s="22">
        <f t="shared" si="72"/>
        <v>43786.678</v>
      </c>
      <c r="FW16" s="22">
        <f t="shared" si="73"/>
        <v>547.33347500000002</v>
      </c>
      <c r="FX16" s="26">
        <f t="shared" si="84"/>
        <v>47.832422937841955</v>
      </c>
      <c r="FY16" s="22">
        <v>0.91</v>
      </c>
      <c r="FZ16" s="22">
        <v>6574.08</v>
      </c>
      <c r="GA16" s="22">
        <f t="shared" si="74"/>
        <v>5982.4128000000001</v>
      </c>
      <c r="GB16" s="22">
        <f t="shared" si="75"/>
        <v>74.780160000000009</v>
      </c>
      <c r="GC16" s="22">
        <f t="shared" si="85"/>
        <v>9.5200836041753014</v>
      </c>
      <c r="GD16" s="25">
        <v>0</v>
      </c>
      <c r="GE16" s="22">
        <v>0</v>
      </c>
      <c r="GF16" s="22">
        <f t="shared" si="76"/>
        <v>0</v>
      </c>
      <c r="GG16" s="22">
        <f t="shared" si="77"/>
        <v>0</v>
      </c>
      <c r="GH16" s="25">
        <v>54.71</v>
      </c>
      <c r="GI16" s="22">
        <v>103175.66</v>
      </c>
      <c r="GJ16" s="22">
        <f t="shared" si="78"/>
        <v>5644740.3585999999</v>
      </c>
      <c r="GK16" s="26">
        <f t="shared" si="79"/>
        <v>70559.254482500008</v>
      </c>
    </row>
    <row r="17" spans="1:193" ht="14.4">
      <c r="A17" s="74" t="s">
        <v>145</v>
      </c>
      <c r="B17" s="22" t="s">
        <v>29</v>
      </c>
      <c r="C17" s="29">
        <v>45841</v>
      </c>
      <c r="D17" s="22">
        <v>0.125</v>
      </c>
      <c r="E17" s="25">
        <v>3445.29</v>
      </c>
      <c r="F17" s="22">
        <v>318.91000000000003</v>
      </c>
      <c r="G17" s="22">
        <f t="shared" si="0"/>
        <v>1098737.4339000001</v>
      </c>
      <c r="H17" s="77">
        <f t="shared" si="1"/>
        <v>137342.17923750001</v>
      </c>
      <c r="I17" s="25">
        <v>0.3</v>
      </c>
      <c r="J17" s="22">
        <v>9458.17</v>
      </c>
      <c r="K17" s="22">
        <f t="shared" si="2"/>
        <v>2837.451</v>
      </c>
      <c r="L17" s="22">
        <f t="shared" si="3"/>
        <v>354.681375</v>
      </c>
      <c r="M17" s="76">
        <f t="shared" si="86"/>
        <v>3.7499999999999999E-2</v>
      </c>
      <c r="N17" s="77">
        <f>10^(-0.541+0.811*LOG(L17))</f>
        <v>33.644875762842346</v>
      </c>
      <c r="O17" s="25">
        <v>11.49</v>
      </c>
      <c r="P17" s="22">
        <v>32587.27</v>
      </c>
      <c r="Q17" s="22">
        <f t="shared" si="4"/>
        <v>374427.73230000003</v>
      </c>
      <c r="R17" s="22">
        <f t="shared" si="5"/>
        <v>46803.466537500004</v>
      </c>
      <c r="S17" s="78">
        <f t="shared" si="6"/>
        <v>1764.3936038781633</v>
      </c>
      <c r="U17" s="25">
        <v>6.05</v>
      </c>
      <c r="V17" s="22">
        <v>11504.34</v>
      </c>
      <c r="W17" s="22">
        <f t="shared" si="7"/>
        <v>69601.256999999998</v>
      </c>
      <c r="X17" s="22">
        <f t="shared" si="8"/>
        <v>8700.1571249999997</v>
      </c>
      <c r="Y17" s="22">
        <f t="shared" si="9"/>
        <v>450.77152584556217</v>
      </c>
      <c r="Z17" s="25">
        <v>3.93</v>
      </c>
      <c r="AA17" s="22">
        <v>21330.91</v>
      </c>
      <c r="AB17" s="22">
        <f t="shared" si="10"/>
        <v>83830.476300000009</v>
      </c>
      <c r="AC17" s="22">
        <f t="shared" si="11"/>
        <v>10478.809537500001</v>
      </c>
      <c r="AD17" s="22">
        <f t="shared" si="12"/>
        <v>524.17099884677611</v>
      </c>
      <c r="AE17" s="25">
        <v>0</v>
      </c>
      <c r="AF17" s="22">
        <v>0</v>
      </c>
      <c r="AG17" s="22">
        <f t="shared" si="13"/>
        <v>0</v>
      </c>
      <c r="AH17" s="22">
        <f t="shared" si="14"/>
        <v>0</v>
      </c>
      <c r="AI17" s="22">
        <v>0</v>
      </c>
      <c r="AJ17" s="25">
        <v>0</v>
      </c>
      <c r="AK17" s="22">
        <v>0</v>
      </c>
      <c r="AL17" s="22">
        <f t="shared" si="15"/>
        <v>0</v>
      </c>
      <c r="AM17" s="22">
        <f t="shared" si="16"/>
        <v>0</v>
      </c>
      <c r="AN17" s="22">
        <v>0</v>
      </c>
      <c r="AO17" s="25">
        <v>0</v>
      </c>
      <c r="AP17" s="22">
        <v>0</v>
      </c>
      <c r="AQ17" s="22">
        <f t="shared" si="17"/>
        <v>0</v>
      </c>
      <c r="AR17" s="22">
        <f t="shared" si="18"/>
        <v>0</v>
      </c>
      <c r="AS17" s="22">
        <v>0</v>
      </c>
      <c r="AT17" s="25">
        <v>2.72</v>
      </c>
      <c r="AU17" s="22">
        <v>81368.09</v>
      </c>
      <c r="AV17" s="22">
        <f t="shared" si="20"/>
        <v>221321.20480000001</v>
      </c>
      <c r="AW17" s="22">
        <f t="shared" si="21"/>
        <v>27665.150600000001</v>
      </c>
      <c r="AX17" s="22">
        <f t="shared" si="87"/>
        <v>1151.8812112382118</v>
      </c>
      <c r="AY17" s="25">
        <v>0</v>
      </c>
      <c r="AZ17" s="22">
        <v>0</v>
      </c>
      <c r="BA17" s="22">
        <f t="shared" si="22"/>
        <v>0</v>
      </c>
      <c r="BB17" s="22">
        <f t="shared" si="23"/>
        <v>0</v>
      </c>
      <c r="BC17" s="22">
        <v>0</v>
      </c>
      <c r="BD17" s="25">
        <v>0</v>
      </c>
      <c r="BE17" s="22">
        <v>0</v>
      </c>
      <c r="BF17" s="22">
        <f t="shared" si="24"/>
        <v>0</v>
      </c>
      <c r="BG17" s="22">
        <f t="shared" si="25"/>
        <v>0</v>
      </c>
      <c r="BH17" s="22">
        <v>0</v>
      </c>
      <c r="BI17" s="25">
        <v>0</v>
      </c>
      <c r="BJ17" s="22">
        <v>0</v>
      </c>
      <c r="BK17" s="22">
        <f t="shared" si="26"/>
        <v>0</v>
      </c>
      <c r="BL17" s="22">
        <f t="shared" si="27"/>
        <v>0</v>
      </c>
      <c r="BM17" s="22">
        <v>0</v>
      </c>
      <c r="BN17" s="25">
        <v>0</v>
      </c>
      <c r="BO17" s="22">
        <v>0</v>
      </c>
      <c r="BP17" s="22">
        <f t="shared" si="28"/>
        <v>0</v>
      </c>
      <c r="BQ17" s="22">
        <f t="shared" si="29"/>
        <v>0</v>
      </c>
      <c r="BR17" s="22">
        <v>0</v>
      </c>
      <c r="BS17" s="25">
        <v>0.91</v>
      </c>
      <c r="BT17" s="22">
        <v>56670.73</v>
      </c>
      <c r="BU17" s="22">
        <f t="shared" si="30"/>
        <v>51570.364300000001</v>
      </c>
      <c r="BV17" s="22">
        <f t="shared" si="31"/>
        <v>6446.2955375000001</v>
      </c>
      <c r="BW17" s="22">
        <f t="shared" si="94"/>
        <v>1908.783014186525</v>
      </c>
      <c r="BX17" s="25">
        <v>0</v>
      </c>
      <c r="BY17" s="22">
        <v>0</v>
      </c>
      <c r="BZ17" s="22">
        <f t="shared" si="32"/>
        <v>0</v>
      </c>
      <c r="CA17" s="22">
        <f t="shared" si="33"/>
        <v>0</v>
      </c>
      <c r="CB17" s="26">
        <v>0</v>
      </c>
      <c r="CC17" s="22">
        <v>0.3</v>
      </c>
      <c r="CD17" s="22">
        <v>160608.04</v>
      </c>
      <c r="CE17" s="22">
        <f t="shared" si="34"/>
        <v>48182.412000000004</v>
      </c>
      <c r="CF17" s="22">
        <f t="shared" si="35"/>
        <v>6022.8015000000005</v>
      </c>
      <c r="CG17" s="26">
        <f t="shared" ref="CG17" si="97">10^(-0.353+0.864*LOG(CF17))</f>
        <v>817.98614392085585</v>
      </c>
      <c r="CH17" s="22">
        <v>0</v>
      </c>
      <c r="CI17" s="22">
        <v>0</v>
      </c>
      <c r="CJ17" s="22">
        <f t="shared" si="95"/>
        <v>0</v>
      </c>
      <c r="CK17" s="22">
        <f t="shared" si="96"/>
        <v>0</v>
      </c>
      <c r="CL17" s="26">
        <v>0</v>
      </c>
      <c r="CM17" s="22">
        <v>0</v>
      </c>
      <c r="CN17" s="22">
        <v>0</v>
      </c>
      <c r="CO17" s="22">
        <f t="shared" si="38"/>
        <v>0</v>
      </c>
      <c r="CP17" s="22">
        <f t="shared" si="39"/>
        <v>0</v>
      </c>
      <c r="CQ17" s="26">
        <v>0</v>
      </c>
      <c r="CR17" s="22">
        <v>0</v>
      </c>
      <c r="CS17" s="22">
        <v>0</v>
      </c>
      <c r="CT17" s="22">
        <f t="shared" si="40"/>
        <v>0</v>
      </c>
      <c r="CU17" s="22">
        <f t="shared" si="41"/>
        <v>0</v>
      </c>
      <c r="CV17" s="26">
        <v>0</v>
      </c>
      <c r="CW17" s="22">
        <v>0</v>
      </c>
      <c r="CX17" s="22">
        <v>0</v>
      </c>
      <c r="CY17" s="22">
        <f t="shared" si="42"/>
        <v>0</v>
      </c>
      <c r="CZ17" s="22">
        <f t="shared" si="43"/>
        <v>0</v>
      </c>
      <c r="DA17" s="26">
        <v>0</v>
      </c>
      <c r="DB17" s="22">
        <v>0</v>
      </c>
      <c r="DC17" s="22">
        <v>0</v>
      </c>
      <c r="DD17" s="22">
        <f t="shared" si="44"/>
        <v>0</v>
      </c>
      <c r="DE17" s="22">
        <f t="shared" si="45"/>
        <v>0</v>
      </c>
      <c r="DF17" s="26">
        <v>0</v>
      </c>
      <c r="DG17" s="22">
        <v>0</v>
      </c>
      <c r="DH17" s="22">
        <v>0</v>
      </c>
      <c r="DI17" s="22">
        <f t="shared" si="46"/>
        <v>0</v>
      </c>
      <c r="DJ17" s="22">
        <f t="shared" si="47"/>
        <v>0</v>
      </c>
      <c r="DK17" s="26">
        <v>0</v>
      </c>
      <c r="DL17" s="22">
        <v>1.21</v>
      </c>
      <c r="DM17" s="22">
        <v>250185.1</v>
      </c>
      <c r="DN17" s="22">
        <f t="shared" si="48"/>
        <v>302723.97100000002</v>
      </c>
      <c r="DO17" s="22">
        <f t="shared" si="49"/>
        <v>37840.496375000002</v>
      </c>
      <c r="DP17" s="26">
        <f t="shared" si="92"/>
        <v>4302.3076063804856</v>
      </c>
      <c r="DQ17" s="22">
        <v>0</v>
      </c>
      <c r="DR17" s="22">
        <v>0</v>
      </c>
      <c r="DS17" s="22">
        <f t="shared" si="50"/>
        <v>0</v>
      </c>
      <c r="DT17" s="22">
        <f t="shared" si="51"/>
        <v>0</v>
      </c>
      <c r="DU17" s="26">
        <v>0</v>
      </c>
      <c r="DV17" s="22">
        <v>0</v>
      </c>
      <c r="DW17" s="22">
        <v>0</v>
      </c>
      <c r="DX17" s="22">
        <f t="shared" si="52"/>
        <v>0</v>
      </c>
      <c r="DY17" s="22">
        <f t="shared" si="53"/>
        <v>0</v>
      </c>
      <c r="DZ17" s="26">
        <v>0</v>
      </c>
      <c r="EA17" s="22">
        <v>0</v>
      </c>
      <c r="EB17" s="22">
        <v>0</v>
      </c>
      <c r="EC17" s="22">
        <f t="shared" si="54"/>
        <v>0</v>
      </c>
      <c r="ED17" s="22">
        <f t="shared" si="55"/>
        <v>0</v>
      </c>
      <c r="EE17" s="26">
        <v>0</v>
      </c>
      <c r="EF17" s="22">
        <v>0</v>
      </c>
      <c r="EG17" s="22">
        <v>0</v>
      </c>
      <c r="EH17" s="22">
        <f t="shared" si="56"/>
        <v>0</v>
      </c>
      <c r="EI17" s="22">
        <f t="shared" si="57"/>
        <v>0</v>
      </c>
      <c r="EJ17" s="26">
        <v>0</v>
      </c>
      <c r="EK17" s="22">
        <v>0</v>
      </c>
      <c r="EL17" s="22">
        <v>0</v>
      </c>
      <c r="EM17" s="22">
        <f t="shared" si="58"/>
        <v>0</v>
      </c>
      <c r="EN17" s="22">
        <f t="shared" si="59"/>
        <v>0</v>
      </c>
      <c r="EO17" s="26">
        <v>0</v>
      </c>
      <c r="EP17" s="22">
        <v>0</v>
      </c>
      <c r="EQ17" s="22">
        <v>0</v>
      </c>
      <c r="ER17" s="22">
        <f t="shared" si="60"/>
        <v>0</v>
      </c>
      <c r="ES17" s="22">
        <f t="shared" si="61"/>
        <v>0</v>
      </c>
      <c r="ET17" s="26">
        <v>0</v>
      </c>
      <c r="EU17" s="22">
        <v>0</v>
      </c>
      <c r="EV17" s="22">
        <v>0</v>
      </c>
      <c r="EW17" s="22">
        <f t="shared" si="62"/>
        <v>0</v>
      </c>
      <c r="EX17" s="22">
        <f t="shared" si="63"/>
        <v>0</v>
      </c>
      <c r="EY17" s="22">
        <v>0</v>
      </c>
      <c r="EZ17" s="25">
        <v>0</v>
      </c>
      <c r="FA17" s="22">
        <v>0</v>
      </c>
      <c r="FB17" s="22">
        <f t="shared" si="64"/>
        <v>0</v>
      </c>
      <c r="FC17" s="22">
        <f t="shared" si="65"/>
        <v>0</v>
      </c>
      <c r="FD17" s="22">
        <v>0</v>
      </c>
      <c r="FE17" s="25">
        <v>0.3</v>
      </c>
      <c r="FF17" s="22">
        <v>128267.92</v>
      </c>
      <c r="FG17" s="22">
        <f t="shared" si="66"/>
        <v>38480.375999999997</v>
      </c>
      <c r="FH17" s="22">
        <f t="shared" si="67"/>
        <v>4810.0469999999996</v>
      </c>
      <c r="FI17" s="26">
        <f t="shared" si="88"/>
        <v>278.75527759119245</v>
      </c>
      <c r="FJ17" s="22">
        <v>0</v>
      </c>
      <c r="FK17" s="22">
        <v>0</v>
      </c>
      <c r="FL17" s="22">
        <f t="shared" si="68"/>
        <v>0</v>
      </c>
      <c r="FM17" s="22">
        <f t="shared" si="69"/>
        <v>0</v>
      </c>
      <c r="FN17" s="26">
        <v>0</v>
      </c>
      <c r="FO17" s="22">
        <v>0.91</v>
      </c>
      <c r="FP17" s="22">
        <v>7000.66</v>
      </c>
      <c r="FQ17" s="22">
        <f t="shared" si="70"/>
        <v>6370.6005999999998</v>
      </c>
      <c r="FR17" s="22">
        <f t="shared" si="71"/>
        <v>796.32507499999997</v>
      </c>
      <c r="FS17" s="22">
        <f t="shared" si="83"/>
        <v>64.831236864332325</v>
      </c>
      <c r="FT17" s="45">
        <v>0.3</v>
      </c>
      <c r="FU17" s="22">
        <v>15428.2</v>
      </c>
      <c r="FV17" s="22">
        <f t="shared" si="72"/>
        <v>4628.46</v>
      </c>
      <c r="FW17" s="22">
        <f t="shared" si="73"/>
        <v>578.5575</v>
      </c>
      <c r="FX17" s="26">
        <f t="shared" si="84"/>
        <v>50.033747679471631</v>
      </c>
      <c r="FY17" s="22">
        <v>0</v>
      </c>
      <c r="FZ17" s="22">
        <v>0</v>
      </c>
      <c r="GA17" s="22">
        <f t="shared" si="74"/>
        <v>0</v>
      </c>
      <c r="GB17" s="22">
        <f t="shared" si="75"/>
        <v>0</v>
      </c>
      <c r="GC17" s="22">
        <v>0</v>
      </c>
      <c r="GD17" s="25">
        <v>0.3</v>
      </c>
      <c r="GE17" s="22">
        <v>160209.74</v>
      </c>
      <c r="GF17" s="22">
        <f t="shared" si="76"/>
        <v>48062.921999999999</v>
      </c>
      <c r="GG17" s="22">
        <f t="shared" si="77"/>
        <v>6007.8652499999998</v>
      </c>
      <c r="GH17" s="25">
        <v>130.28</v>
      </c>
      <c r="GI17" s="22">
        <v>24128.49</v>
      </c>
      <c r="GJ17" s="22">
        <f t="shared" si="78"/>
        <v>3143459.6772000003</v>
      </c>
      <c r="GK17" s="26">
        <f t="shared" si="79"/>
        <v>392932.45965000003</v>
      </c>
    </row>
    <row r="18" spans="1:193" ht="15" customHeight="1">
      <c r="A18" s="75" t="s">
        <v>216</v>
      </c>
      <c r="B18" s="22" t="s">
        <v>29</v>
      </c>
      <c r="C18" s="29">
        <v>45848</v>
      </c>
      <c r="D18" s="22">
        <v>1.2500000000000001E-2</v>
      </c>
      <c r="E18" s="25">
        <v>10203.84</v>
      </c>
      <c r="F18" s="22">
        <v>571.70000000000005</v>
      </c>
      <c r="G18" s="22">
        <f t="shared" si="0"/>
        <v>5833535.3280000007</v>
      </c>
      <c r="H18" s="77">
        <f t="shared" si="1"/>
        <v>72919.191600000006</v>
      </c>
      <c r="I18" s="25">
        <v>7.86</v>
      </c>
      <c r="J18" s="22">
        <v>59627.94</v>
      </c>
      <c r="K18" s="22">
        <f t="shared" si="2"/>
        <v>468675.60840000003</v>
      </c>
      <c r="L18" s="22">
        <f t="shared" si="3"/>
        <v>5858.4451050000007</v>
      </c>
      <c r="M18" s="76">
        <f t="shared" si="86"/>
        <v>9.8250000000000004E-2</v>
      </c>
      <c r="N18" s="77">
        <f>10^(-0.541+0.811*LOG(L18))</f>
        <v>327.09318666192087</v>
      </c>
      <c r="O18" s="25">
        <v>84</v>
      </c>
      <c r="P18" s="22">
        <v>43477.19</v>
      </c>
      <c r="Q18" s="22">
        <f t="shared" si="4"/>
        <v>3652083.96</v>
      </c>
      <c r="R18" s="22">
        <f t="shared" si="5"/>
        <v>45651.049500000001</v>
      </c>
      <c r="S18" s="78">
        <f t="shared" si="6"/>
        <v>1729.0779457042358</v>
      </c>
      <c r="U18" s="25">
        <v>557.17999999999995</v>
      </c>
      <c r="V18" s="22">
        <v>7901.59</v>
      </c>
      <c r="W18" s="22">
        <f t="shared" si="7"/>
        <v>4402607.9161999999</v>
      </c>
      <c r="X18" s="22">
        <f t="shared" si="8"/>
        <v>55032.598952500004</v>
      </c>
      <c r="Y18" s="22">
        <f t="shared" si="9"/>
        <v>2012.0688556889424</v>
      </c>
      <c r="Z18" s="25">
        <v>116.03</v>
      </c>
      <c r="AA18" s="22">
        <v>19064.79</v>
      </c>
      <c r="AB18" s="22">
        <f t="shared" si="10"/>
        <v>2212087.5837000003</v>
      </c>
      <c r="AC18" s="22">
        <f t="shared" si="11"/>
        <v>27651.094796250007</v>
      </c>
      <c r="AD18" s="22">
        <f t="shared" si="12"/>
        <v>1151.4065628067985</v>
      </c>
      <c r="AE18" s="25">
        <v>0.6</v>
      </c>
      <c r="AF18" s="22">
        <v>18631.689999999999</v>
      </c>
      <c r="AG18" s="22">
        <f t="shared" si="13"/>
        <v>11179.013999999999</v>
      </c>
      <c r="AH18" s="22">
        <f t="shared" si="14"/>
        <v>139.737675</v>
      </c>
      <c r="AI18" s="22">
        <f t="shared" si="80"/>
        <v>15.806992931338721</v>
      </c>
      <c r="AJ18" s="25">
        <v>22.36</v>
      </c>
      <c r="AK18" s="22">
        <v>38914.080000000002</v>
      </c>
      <c r="AL18" s="22">
        <f t="shared" si="15"/>
        <v>870118.82880000002</v>
      </c>
      <c r="AM18" s="22">
        <f t="shared" si="16"/>
        <v>10876.485360000001</v>
      </c>
      <c r="AN18" s="22">
        <f>10^(-0.541+0.811*LOG(AM18))</f>
        <v>540.24684344481511</v>
      </c>
      <c r="AO18" s="25">
        <v>39.58</v>
      </c>
      <c r="AP18" s="22">
        <v>67101.48</v>
      </c>
      <c r="AQ18" s="22">
        <f t="shared" si="17"/>
        <v>2655876.5783999995</v>
      </c>
      <c r="AR18" s="22">
        <f t="shared" si="18"/>
        <v>33198.457229999993</v>
      </c>
      <c r="AS18" s="22">
        <f t="shared" si="19"/>
        <v>1335.4468822820206</v>
      </c>
      <c r="AT18" s="25">
        <v>4.2300000000000004</v>
      </c>
      <c r="AU18" s="22">
        <v>182498.5</v>
      </c>
      <c r="AV18" s="22">
        <f t="shared" si="20"/>
        <v>771968.65500000003</v>
      </c>
      <c r="AW18" s="22">
        <f t="shared" si="21"/>
        <v>9649.6081875</v>
      </c>
      <c r="AX18" s="22">
        <f t="shared" si="87"/>
        <v>490.27229269322129</v>
      </c>
      <c r="AY18" s="25">
        <v>0</v>
      </c>
      <c r="AZ18" s="22">
        <v>0</v>
      </c>
      <c r="BA18" s="22">
        <f t="shared" si="22"/>
        <v>0</v>
      </c>
      <c r="BB18" s="22">
        <f t="shared" si="23"/>
        <v>0</v>
      </c>
      <c r="BC18" s="22">
        <v>0</v>
      </c>
      <c r="BD18" s="25">
        <v>0</v>
      </c>
      <c r="BE18" s="22">
        <v>0</v>
      </c>
      <c r="BF18" s="22">
        <v>0</v>
      </c>
      <c r="BG18" s="22">
        <f t="shared" si="25"/>
        <v>0</v>
      </c>
      <c r="BH18" s="22">
        <v>0</v>
      </c>
      <c r="BI18" s="25">
        <v>0</v>
      </c>
      <c r="BJ18" s="22">
        <v>0</v>
      </c>
      <c r="BK18" s="22">
        <v>0</v>
      </c>
      <c r="BL18" s="22">
        <f t="shared" si="27"/>
        <v>0</v>
      </c>
      <c r="BM18" s="22">
        <v>0</v>
      </c>
      <c r="BN18" s="25">
        <v>3.63</v>
      </c>
      <c r="BO18" s="22">
        <v>13663.99</v>
      </c>
      <c r="BP18" s="22">
        <f t="shared" si="28"/>
        <v>49600.2837</v>
      </c>
      <c r="BQ18" s="22">
        <f t="shared" si="29"/>
        <v>620.00354625</v>
      </c>
      <c r="BR18" s="22">
        <f t="shared" si="81"/>
        <v>52.921442663514313</v>
      </c>
      <c r="BS18" s="25">
        <v>141.41</v>
      </c>
      <c r="BT18" s="22">
        <v>114480.73</v>
      </c>
      <c r="BU18" s="22">
        <f t="shared" si="30"/>
        <v>16188720.029299999</v>
      </c>
      <c r="BV18" s="22">
        <f t="shared" si="31"/>
        <v>202359.00036624999</v>
      </c>
      <c r="BW18" s="22">
        <f t="shared" si="94"/>
        <v>202148.88374450392</v>
      </c>
      <c r="BX18" s="25">
        <v>0</v>
      </c>
      <c r="BY18" s="22">
        <v>0</v>
      </c>
      <c r="BZ18" s="22">
        <f t="shared" si="32"/>
        <v>0</v>
      </c>
      <c r="CA18" s="22">
        <f t="shared" si="33"/>
        <v>0</v>
      </c>
      <c r="CB18" s="26">
        <v>0</v>
      </c>
      <c r="CC18" s="22">
        <v>0</v>
      </c>
      <c r="CD18" s="22">
        <v>0</v>
      </c>
      <c r="CE18" s="22">
        <f t="shared" si="34"/>
        <v>0</v>
      </c>
      <c r="CF18" s="22">
        <f t="shared" si="35"/>
        <v>0</v>
      </c>
      <c r="CG18" s="26">
        <v>0</v>
      </c>
      <c r="CH18" s="22">
        <v>0</v>
      </c>
      <c r="CI18" s="22">
        <v>0</v>
      </c>
      <c r="CJ18" s="22">
        <f t="shared" si="95"/>
        <v>0</v>
      </c>
      <c r="CK18" s="22">
        <f t="shared" si="96"/>
        <v>0</v>
      </c>
      <c r="CL18" s="26">
        <v>0</v>
      </c>
      <c r="CM18" s="22">
        <v>0</v>
      </c>
      <c r="CN18" s="22">
        <v>0</v>
      </c>
      <c r="CO18" s="22">
        <f t="shared" si="38"/>
        <v>0</v>
      </c>
      <c r="CP18" s="22">
        <f t="shared" si="39"/>
        <v>0</v>
      </c>
      <c r="CQ18" s="26">
        <v>0</v>
      </c>
      <c r="CR18" s="22">
        <v>0</v>
      </c>
      <c r="CS18" s="22">
        <v>0</v>
      </c>
      <c r="CT18" s="22">
        <f t="shared" si="40"/>
        <v>0</v>
      </c>
      <c r="CU18" s="22">
        <f t="shared" si="41"/>
        <v>0</v>
      </c>
      <c r="CV18" s="26">
        <v>0</v>
      </c>
      <c r="CW18" s="22">
        <v>0</v>
      </c>
      <c r="CX18" s="22">
        <v>0</v>
      </c>
      <c r="CY18" s="22">
        <f t="shared" si="42"/>
        <v>0</v>
      </c>
      <c r="CZ18" s="22">
        <f t="shared" si="43"/>
        <v>0</v>
      </c>
      <c r="DA18" s="26">
        <v>0</v>
      </c>
      <c r="DB18" s="22">
        <v>0</v>
      </c>
      <c r="DC18" s="22">
        <v>0</v>
      </c>
      <c r="DD18" s="22">
        <f t="shared" si="44"/>
        <v>0</v>
      </c>
      <c r="DE18" s="22">
        <f t="shared" si="45"/>
        <v>0</v>
      </c>
      <c r="DF18" s="26">
        <v>0</v>
      </c>
      <c r="DG18" s="22">
        <v>0</v>
      </c>
      <c r="DH18" s="22">
        <v>0</v>
      </c>
      <c r="DI18" s="22">
        <f t="shared" si="46"/>
        <v>0</v>
      </c>
      <c r="DJ18" s="22">
        <f t="shared" si="47"/>
        <v>0</v>
      </c>
      <c r="DK18" s="26">
        <v>0</v>
      </c>
      <c r="DL18" s="22">
        <v>0.3</v>
      </c>
      <c r="DM18" s="22">
        <v>43657.9</v>
      </c>
      <c r="DN18" s="22">
        <f t="shared" si="48"/>
        <v>13097.37</v>
      </c>
      <c r="DO18" s="22">
        <f t="shared" si="49"/>
        <v>163.71712500000001</v>
      </c>
      <c r="DP18" s="26">
        <f t="shared" si="92"/>
        <v>25.943846661134334</v>
      </c>
      <c r="DQ18" s="22">
        <v>2.42</v>
      </c>
      <c r="DR18" s="22">
        <v>12680.2</v>
      </c>
      <c r="DS18" s="22">
        <f t="shared" si="50"/>
        <v>30686.084000000003</v>
      </c>
      <c r="DT18" s="22">
        <f t="shared" si="51"/>
        <v>383.57605000000007</v>
      </c>
      <c r="DU18" s="26">
        <f>10^(-0.665+0.939*LOG(DT18))</f>
        <v>57.708068962686575</v>
      </c>
      <c r="DV18" s="22">
        <v>2.12</v>
      </c>
      <c r="DW18" s="22">
        <v>91323.02</v>
      </c>
      <c r="DX18" s="22">
        <f t="shared" si="52"/>
        <v>193604.80240000002</v>
      </c>
      <c r="DY18" s="22">
        <f t="shared" si="53"/>
        <v>2420.0600300000001</v>
      </c>
      <c r="DZ18" s="26">
        <f>10^(-0.665+0.939*LOG(DY18))</f>
        <v>325.39640041253671</v>
      </c>
      <c r="EA18" s="22">
        <v>0</v>
      </c>
      <c r="EB18" s="22">
        <v>0</v>
      </c>
      <c r="EC18" s="22">
        <f t="shared" si="54"/>
        <v>0</v>
      </c>
      <c r="ED18" s="22">
        <f t="shared" si="55"/>
        <v>0</v>
      </c>
      <c r="EE18" s="26">
        <v>0</v>
      </c>
      <c r="EF18" s="22">
        <v>0</v>
      </c>
      <c r="EG18" s="22">
        <v>0</v>
      </c>
      <c r="EH18" s="22">
        <f t="shared" si="56"/>
        <v>0</v>
      </c>
      <c r="EI18" s="22">
        <f t="shared" si="57"/>
        <v>0</v>
      </c>
      <c r="EJ18" s="26">
        <v>0</v>
      </c>
      <c r="EK18" s="22">
        <v>0</v>
      </c>
      <c r="EL18" s="22">
        <v>0</v>
      </c>
      <c r="EM18" s="22">
        <f t="shared" si="58"/>
        <v>0</v>
      </c>
      <c r="EN18" s="22">
        <f t="shared" si="59"/>
        <v>0</v>
      </c>
      <c r="EO18" s="26">
        <v>0</v>
      </c>
      <c r="EP18" s="22">
        <v>0</v>
      </c>
      <c r="EQ18" s="22">
        <v>0</v>
      </c>
      <c r="ER18" s="22">
        <f t="shared" si="60"/>
        <v>0</v>
      </c>
      <c r="ES18" s="22">
        <f t="shared" si="61"/>
        <v>0</v>
      </c>
      <c r="ET18" s="26">
        <v>0</v>
      </c>
      <c r="EU18" s="22">
        <v>0</v>
      </c>
      <c r="EV18" s="22">
        <v>0</v>
      </c>
      <c r="EW18" s="22">
        <f t="shared" si="62"/>
        <v>0</v>
      </c>
      <c r="EX18" s="22">
        <f t="shared" si="63"/>
        <v>0</v>
      </c>
      <c r="EY18" s="22">
        <v>0</v>
      </c>
      <c r="EZ18" s="25">
        <v>0.6</v>
      </c>
      <c r="FA18" s="22">
        <v>3610064.04</v>
      </c>
      <c r="FB18" s="22">
        <f t="shared" si="64"/>
        <v>2166038.4240000001</v>
      </c>
      <c r="FC18" s="22">
        <f t="shared" si="65"/>
        <v>27075.480300000003</v>
      </c>
      <c r="FE18" s="25">
        <v>1.51</v>
      </c>
      <c r="FF18" s="22">
        <v>1176033.99</v>
      </c>
      <c r="FG18" s="22">
        <f t="shared" si="66"/>
        <v>1775811.3248999999</v>
      </c>
      <c r="FH18" s="22">
        <f t="shared" si="67"/>
        <v>22197.641561249999</v>
      </c>
      <c r="FI18" s="26">
        <f t="shared" si="88"/>
        <v>963.50692991597407</v>
      </c>
      <c r="FJ18" s="22">
        <v>0</v>
      </c>
      <c r="FK18" s="22">
        <v>0</v>
      </c>
      <c r="FL18" s="22">
        <f t="shared" si="68"/>
        <v>0</v>
      </c>
      <c r="FM18" s="22">
        <f t="shared" si="69"/>
        <v>0</v>
      </c>
      <c r="FN18" s="26">
        <v>0</v>
      </c>
      <c r="FO18" s="22">
        <v>0.91</v>
      </c>
      <c r="FP18" s="22">
        <v>5768.38</v>
      </c>
      <c r="FQ18" s="22">
        <f t="shared" si="70"/>
        <v>5249.2258000000002</v>
      </c>
      <c r="FR18" s="22">
        <f t="shared" si="71"/>
        <v>65.615322500000005</v>
      </c>
      <c r="FS18" s="22">
        <f t="shared" si="83"/>
        <v>8.5623164003535273</v>
      </c>
      <c r="FT18" s="45">
        <v>0</v>
      </c>
      <c r="FU18" s="22">
        <v>0</v>
      </c>
      <c r="FV18" s="22">
        <f t="shared" si="72"/>
        <v>0</v>
      </c>
      <c r="FW18" s="22">
        <f t="shared" si="73"/>
        <v>0</v>
      </c>
      <c r="FX18" s="26">
        <v>0</v>
      </c>
      <c r="FY18" s="22">
        <v>3.63</v>
      </c>
      <c r="FZ18" s="22">
        <v>7231.69</v>
      </c>
      <c r="GA18" s="22">
        <f t="shared" si="74"/>
        <v>26251.034699999997</v>
      </c>
      <c r="GB18" s="22">
        <f t="shared" si="75"/>
        <v>328.13793375</v>
      </c>
      <c r="GC18" s="22">
        <f t="shared" si="85"/>
        <v>31.587974014813611</v>
      </c>
      <c r="GD18" s="25">
        <v>2.42</v>
      </c>
      <c r="GE18" s="22">
        <v>5200085.43</v>
      </c>
      <c r="GF18" s="22">
        <f t="shared" si="76"/>
        <v>12584206.740599999</v>
      </c>
      <c r="GG18" s="22">
        <f t="shared" si="77"/>
        <v>157302.58425750001</v>
      </c>
      <c r="GH18" s="25">
        <v>228.73</v>
      </c>
      <c r="GI18" s="22">
        <v>29698.95</v>
      </c>
      <c r="GJ18" s="22">
        <f t="shared" si="78"/>
        <v>6793040.8334999997</v>
      </c>
      <c r="GK18" s="26">
        <f t="shared" si="79"/>
        <v>84913.010418749996</v>
      </c>
    </row>
    <row r="19" spans="1:193" ht="15" customHeight="1">
      <c r="A19" s="74" t="s">
        <v>217</v>
      </c>
      <c r="B19" s="22" t="s">
        <v>24</v>
      </c>
      <c r="C19" s="29">
        <v>45855</v>
      </c>
      <c r="D19" s="22">
        <v>0.125</v>
      </c>
      <c r="E19" s="25">
        <v>1457.85</v>
      </c>
      <c r="F19" s="22">
        <v>529.85</v>
      </c>
      <c r="G19" s="22">
        <f>F19*E19</f>
        <v>772441.82250000001</v>
      </c>
      <c r="H19" s="77">
        <f>G19*D19</f>
        <v>96555.227812500001</v>
      </c>
      <c r="I19" s="25">
        <v>3.63</v>
      </c>
      <c r="J19" s="22">
        <v>40935.93</v>
      </c>
      <c r="K19" s="22">
        <f>J19*I19</f>
        <v>148597.4259</v>
      </c>
      <c r="L19" s="22">
        <f t="shared" si="3"/>
        <v>18574.6782375</v>
      </c>
      <c r="M19" s="76">
        <f t="shared" si="86"/>
        <v>0.45374999999999999</v>
      </c>
      <c r="N19" s="77">
        <f>10^(-0.541+0.811*LOG(L19))</f>
        <v>833.86390232652604</v>
      </c>
      <c r="O19" s="25">
        <v>0.6</v>
      </c>
      <c r="P19" s="22">
        <v>691235.8</v>
      </c>
      <c r="Q19" s="22">
        <f>P19*O19</f>
        <v>414741.48000000004</v>
      </c>
      <c r="R19" s="22">
        <f>Q19*D19</f>
        <v>51842.685000000005</v>
      </c>
      <c r="S19" s="78">
        <f>10^(-0.541+0.811*LOG(R19))</f>
        <v>1916.953380925032</v>
      </c>
      <c r="U19" s="25">
        <v>36.880000000000003</v>
      </c>
      <c r="V19" s="22">
        <v>9172.7000000000007</v>
      </c>
      <c r="W19" s="22">
        <f>V19*U19</f>
        <v>338289.17600000004</v>
      </c>
      <c r="X19" s="22">
        <f>W19*D19</f>
        <v>42286.147000000004</v>
      </c>
      <c r="Y19" s="22">
        <f>10^(-0.541+0.811*LOG(X19))</f>
        <v>1624.9749536813802</v>
      </c>
      <c r="Z19" s="25">
        <v>8.77</v>
      </c>
      <c r="AA19" s="22">
        <v>20248.25</v>
      </c>
      <c r="AB19" s="22">
        <f>AA19*Z19</f>
        <v>177577.1525</v>
      </c>
      <c r="AC19" s="22">
        <f>AB19*D19</f>
        <v>22197.1440625</v>
      </c>
      <c r="AD19" s="22">
        <f>10^(-0.541+0.811*LOG(AC19))</f>
        <v>963.48941686643332</v>
      </c>
      <c r="AE19" s="25">
        <v>0</v>
      </c>
      <c r="AF19" s="22">
        <v>0</v>
      </c>
      <c r="AG19" s="22">
        <v>0</v>
      </c>
      <c r="AH19" s="22">
        <v>0</v>
      </c>
      <c r="AI19" s="22">
        <v>0</v>
      </c>
      <c r="AJ19" s="25">
        <v>0.91</v>
      </c>
      <c r="AK19" s="22">
        <v>151742.97</v>
      </c>
      <c r="AL19" s="22">
        <f>AK19*AJ19</f>
        <v>138086.10270000002</v>
      </c>
      <c r="AM19" s="22">
        <f>AL19*D19</f>
        <v>17260.762837500002</v>
      </c>
      <c r="AN19" s="22">
        <f>10^(-0.541+0.811*LOG(AM19))</f>
        <v>785.69800092758862</v>
      </c>
      <c r="AO19" s="25">
        <v>0</v>
      </c>
      <c r="AP19" s="22">
        <v>0</v>
      </c>
      <c r="AQ19" s="22">
        <v>0</v>
      </c>
      <c r="AR19" s="22">
        <v>0</v>
      </c>
      <c r="AS19" s="22">
        <v>0</v>
      </c>
      <c r="AT19" s="25">
        <v>0</v>
      </c>
      <c r="AU19" s="22">
        <v>0</v>
      </c>
      <c r="AV19" s="22">
        <v>0</v>
      </c>
      <c r="AW19" s="22">
        <v>0</v>
      </c>
      <c r="AX19" s="22">
        <v>0</v>
      </c>
      <c r="AY19" s="25">
        <v>0</v>
      </c>
      <c r="AZ19" s="22">
        <v>0</v>
      </c>
      <c r="BA19" s="22">
        <v>0</v>
      </c>
      <c r="BB19" s="22">
        <v>0</v>
      </c>
      <c r="BC19" s="22">
        <v>0</v>
      </c>
      <c r="BD19" s="25">
        <v>0</v>
      </c>
      <c r="BE19" s="22">
        <v>0</v>
      </c>
      <c r="BF19" s="22">
        <v>0</v>
      </c>
      <c r="BG19" s="22">
        <v>0</v>
      </c>
      <c r="BH19" s="22">
        <v>0</v>
      </c>
      <c r="BI19" s="25">
        <v>0</v>
      </c>
      <c r="BJ19" s="22">
        <v>0</v>
      </c>
      <c r="BK19" s="22">
        <v>0</v>
      </c>
      <c r="BL19" s="22">
        <v>0</v>
      </c>
      <c r="BM19" s="22">
        <v>0</v>
      </c>
      <c r="BN19" s="25">
        <v>0</v>
      </c>
      <c r="BO19" s="22">
        <v>0</v>
      </c>
      <c r="BP19" s="22">
        <v>0</v>
      </c>
      <c r="BQ19" s="22">
        <v>0</v>
      </c>
      <c r="BR19" s="22">
        <v>0</v>
      </c>
      <c r="BS19" s="25">
        <v>507.21</v>
      </c>
      <c r="BT19" s="22">
        <v>175647.43</v>
      </c>
      <c r="BU19" s="22">
        <f>BT19*BS19</f>
        <v>89090132.970299989</v>
      </c>
      <c r="BV19" s="22">
        <f>BU19*D19</f>
        <v>11136266.621287499</v>
      </c>
      <c r="BW19" s="22">
        <f t="shared" si="94"/>
        <v>805956.88820240728</v>
      </c>
      <c r="BX19" s="25">
        <v>0</v>
      </c>
      <c r="BY19" s="22">
        <v>0</v>
      </c>
      <c r="BZ19" s="22">
        <v>0</v>
      </c>
      <c r="CA19" s="22">
        <v>0</v>
      </c>
      <c r="CB19" s="26">
        <v>0</v>
      </c>
      <c r="CC19" s="22">
        <v>0</v>
      </c>
      <c r="CD19" s="22">
        <v>0</v>
      </c>
      <c r="CE19" s="22">
        <v>0</v>
      </c>
      <c r="CF19" s="22">
        <v>0</v>
      </c>
      <c r="CG19" s="26">
        <v>0</v>
      </c>
      <c r="CH19" s="22">
        <v>0.6</v>
      </c>
      <c r="CI19" s="22">
        <v>20590.37</v>
      </c>
      <c r="CJ19" s="22">
        <f t="shared" si="95"/>
        <v>12354.222</v>
      </c>
      <c r="CK19" s="22">
        <f t="shared" si="96"/>
        <v>1544.27775</v>
      </c>
      <c r="CL19" s="26">
        <f>10^(-0.353+0.864*LOG(CK19))</f>
        <v>252.38222097042899</v>
      </c>
      <c r="CM19" s="22">
        <v>0</v>
      </c>
      <c r="CN19" s="22">
        <v>0</v>
      </c>
      <c r="CO19" s="22">
        <v>0</v>
      </c>
      <c r="CP19" s="22">
        <f t="shared" si="39"/>
        <v>0</v>
      </c>
      <c r="CQ19" s="26">
        <v>0</v>
      </c>
      <c r="CR19" s="22">
        <v>0</v>
      </c>
      <c r="CS19" s="22">
        <v>0</v>
      </c>
      <c r="CT19" s="22">
        <f t="shared" si="40"/>
        <v>0</v>
      </c>
      <c r="CU19" s="22">
        <f t="shared" si="41"/>
        <v>0</v>
      </c>
      <c r="CV19" s="26">
        <v>0</v>
      </c>
      <c r="CW19" s="22">
        <v>0.6</v>
      </c>
      <c r="CX19" s="22">
        <v>39707.760000000002</v>
      </c>
      <c r="CY19" s="22">
        <f t="shared" si="42"/>
        <v>23824.655999999999</v>
      </c>
      <c r="CZ19" s="22">
        <f t="shared" si="43"/>
        <v>2978.0819999999999</v>
      </c>
      <c r="DA19" s="26">
        <f>10^(-0.353+0.864*LOG(CZ19))</f>
        <v>445.12426240792269</v>
      </c>
      <c r="DB19" s="22">
        <v>0</v>
      </c>
      <c r="DC19" s="22">
        <v>0</v>
      </c>
      <c r="DD19" s="22">
        <f t="shared" si="44"/>
        <v>0</v>
      </c>
      <c r="DE19" s="22">
        <f t="shared" si="45"/>
        <v>0</v>
      </c>
      <c r="DF19" s="26">
        <v>0</v>
      </c>
      <c r="DG19" s="22">
        <v>0</v>
      </c>
      <c r="DH19" s="22">
        <v>0</v>
      </c>
      <c r="DI19" s="22">
        <f t="shared" si="46"/>
        <v>0</v>
      </c>
      <c r="DJ19" s="22">
        <f t="shared" si="47"/>
        <v>0</v>
      </c>
      <c r="DK19" s="26">
        <v>0</v>
      </c>
      <c r="DL19" s="22">
        <v>0.3</v>
      </c>
      <c r="DM19" s="22">
        <v>692687.68</v>
      </c>
      <c r="DN19" s="22">
        <f t="shared" si="48"/>
        <v>207806.304</v>
      </c>
      <c r="DO19" s="22">
        <f t="shared" si="49"/>
        <v>25975.788</v>
      </c>
      <c r="DP19" s="26">
        <f t="shared" si="92"/>
        <v>3021.8996513250668</v>
      </c>
      <c r="DQ19" s="22">
        <v>0</v>
      </c>
      <c r="DR19" s="22">
        <v>0</v>
      </c>
      <c r="DS19" s="22">
        <f t="shared" si="50"/>
        <v>0</v>
      </c>
      <c r="DT19" s="22">
        <f t="shared" si="51"/>
        <v>0</v>
      </c>
      <c r="DU19" s="26">
        <v>0</v>
      </c>
      <c r="DV19" s="22">
        <v>0</v>
      </c>
      <c r="DW19" s="22">
        <v>0</v>
      </c>
      <c r="DX19" s="22">
        <f t="shared" si="52"/>
        <v>0</v>
      </c>
      <c r="DY19" s="22">
        <f t="shared" si="53"/>
        <v>0</v>
      </c>
      <c r="DZ19" s="26">
        <v>0</v>
      </c>
      <c r="EA19" s="22">
        <v>0</v>
      </c>
      <c r="EB19" s="22">
        <v>0</v>
      </c>
      <c r="EC19" s="22">
        <f t="shared" si="54"/>
        <v>0</v>
      </c>
      <c r="ED19" s="22">
        <f t="shared" si="55"/>
        <v>0</v>
      </c>
      <c r="EE19" s="26">
        <v>0</v>
      </c>
      <c r="EF19" s="22">
        <v>0</v>
      </c>
      <c r="EG19" s="22">
        <v>0</v>
      </c>
      <c r="EH19" s="22">
        <f t="shared" si="56"/>
        <v>0</v>
      </c>
      <c r="EI19" s="22">
        <f t="shared" si="57"/>
        <v>0</v>
      </c>
      <c r="EJ19" s="26">
        <v>0</v>
      </c>
      <c r="EK19" s="22">
        <v>0</v>
      </c>
      <c r="EL19" s="22">
        <v>0</v>
      </c>
      <c r="EM19" s="22">
        <f t="shared" si="58"/>
        <v>0</v>
      </c>
      <c r="EN19" s="22">
        <f t="shared" si="59"/>
        <v>0</v>
      </c>
      <c r="EO19" s="26">
        <v>0</v>
      </c>
      <c r="EP19" s="22">
        <v>0</v>
      </c>
      <c r="EQ19" s="22">
        <v>0</v>
      </c>
      <c r="ER19" s="22">
        <f t="shared" si="60"/>
        <v>0</v>
      </c>
      <c r="ES19" s="22">
        <f t="shared" si="61"/>
        <v>0</v>
      </c>
      <c r="ET19" s="26">
        <v>0</v>
      </c>
      <c r="EU19" s="22">
        <v>0</v>
      </c>
      <c r="EV19" s="22">
        <v>0</v>
      </c>
      <c r="EW19" s="22">
        <f t="shared" si="62"/>
        <v>0</v>
      </c>
      <c r="EX19" s="22">
        <f t="shared" si="63"/>
        <v>0</v>
      </c>
      <c r="EY19" s="22">
        <v>0</v>
      </c>
      <c r="EZ19" s="25">
        <v>0.3</v>
      </c>
      <c r="FA19" s="22">
        <v>5948.23</v>
      </c>
      <c r="FB19" s="22">
        <f t="shared" si="64"/>
        <v>1784.4689999999998</v>
      </c>
      <c r="FC19" s="22">
        <f t="shared" si="65"/>
        <v>223.05862499999998</v>
      </c>
      <c r="FE19" s="25">
        <v>0.3</v>
      </c>
      <c r="FF19" s="22">
        <v>82468.95</v>
      </c>
      <c r="FG19" s="22">
        <f t="shared" si="66"/>
        <v>24740.684999999998</v>
      </c>
      <c r="FH19" s="22">
        <f t="shared" si="67"/>
        <v>3092.5856249999997</v>
      </c>
      <c r="FI19" s="26">
        <f t="shared" si="88"/>
        <v>194.82779948806109</v>
      </c>
      <c r="FJ19" s="22">
        <v>0</v>
      </c>
      <c r="FK19" s="22">
        <v>0</v>
      </c>
      <c r="FL19" s="22">
        <f t="shared" si="68"/>
        <v>0</v>
      </c>
      <c r="FM19" s="22">
        <f t="shared" si="69"/>
        <v>0</v>
      </c>
      <c r="FN19" s="26">
        <v>0</v>
      </c>
      <c r="FO19" s="22">
        <v>0</v>
      </c>
      <c r="FP19" s="22">
        <v>0</v>
      </c>
      <c r="FQ19" s="22">
        <f t="shared" si="70"/>
        <v>0</v>
      </c>
      <c r="FR19" s="22">
        <f t="shared" si="71"/>
        <v>0</v>
      </c>
      <c r="FS19" s="22">
        <v>0</v>
      </c>
      <c r="FT19" s="45">
        <v>0.6</v>
      </c>
      <c r="FU19" s="22">
        <v>21068.12</v>
      </c>
      <c r="FV19" s="22">
        <f t="shared" si="72"/>
        <v>12640.871999999999</v>
      </c>
      <c r="FW19" s="22">
        <f t="shared" si="73"/>
        <v>1580.1089999999999</v>
      </c>
      <c r="FX19" s="26">
        <f t="shared" si="84"/>
        <v>113.01476723817355</v>
      </c>
      <c r="FY19" s="22">
        <v>10.88</v>
      </c>
      <c r="FZ19" s="22">
        <v>11260.6</v>
      </c>
      <c r="GA19" s="22">
        <f t="shared" si="74"/>
        <v>122515.32800000001</v>
      </c>
      <c r="GB19" s="22">
        <f t="shared" si="75"/>
        <v>15314.416000000001</v>
      </c>
      <c r="GC19" s="22">
        <f t="shared" si="85"/>
        <v>713.04420866375892</v>
      </c>
      <c r="GD19" s="25">
        <v>0.6</v>
      </c>
      <c r="GE19" s="22">
        <v>300934.84999999998</v>
      </c>
      <c r="GF19" s="22">
        <f t="shared" si="76"/>
        <v>180560.90999999997</v>
      </c>
      <c r="GG19" s="22">
        <f t="shared" si="77"/>
        <v>22570.113749999997</v>
      </c>
      <c r="GH19" s="25">
        <v>260.56</v>
      </c>
      <c r="GI19" s="22">
        <v>166482.82</v>
      </c>
      <c r="GJ19" s="22">
        <f t="shared" si="78"/>
        <v>43378763.5792</v>
      </c>
      <c r="GK19" s="26">
        <f t="shared" si="79"/>
        <v>5422345.4473999999</v>
      </c>
    </row>
    <row r="82" ht="16.5" customHeight="1"/>
  </sheetData>
  <mergeCells count="38">
    <mergeCell ref="E1:H1"/>
    <mergeCell ref="O1:S1"/>
    <mergeCell ref="U1:Y1"/>
    <mergeCell ref="Z1:AD1"/>
    <mergeCell ref="AY1:BC1"/>
    <mergeCell ref="AT1:AX1"/>
    <mergeCell ref="AE1:AI1"/>
    <mergeCell ref="AJ1:AN1"/>
    <mergeCell ref="AO1:AS1"/>
    <mergeCell ref="I1:N1"/>
    <mergeCell ref="GH1:GK1"/>
    <mergeCell ref="CW1:DA1"/>
    <mergeCell ref="DB1:DF1"/>
    <mergeCell ref="FT1:FX1"/>
    <mergeCell ref="DG1:DK1"/>
    <mergeCell ref="DL1:DP1"/>
    <mergeCell ref="DQ1:DU1"/>
    <mergeCell ref="FY1:GC1"/>
    <mergeCell ref="GD1:GG1"/>
    <mergeCell ref="DV1:DZ1"/>
    <mergeCell ref="EA1:EE1"/>
    <mergeCell ref="EF1:EJ1"/>
    <mergeCell ref="FJ1:FN1"/>
    <mergeCell ref="EP1:ET1"/>
    <mergeCell ref="EU1:EY1"/>
    <mergeCell ref="EZ1:FD1"/>
    <mergeCell ref="FO1:FS1"/>
    <mergeCell ref="BD1:BH1"/>
    <mergeCell ref="BI1:BM1"/>
    <mergeCell ref="BN1:BR1"/>
    <mergeCell ref="BS1:BW1"/>
    <mergeCell ref="CM1:CQ1"/>
    <mergeCell ref="CR1:CV1"/>
    <mergeCell ref="BX1:CB1"/>
    <mergeCell ref="FE1:FI1"/>
    <mergeCell ref="EK1:EO1"/>
    <mergeCell ref="CC1:CG1"/>
    <mergeCell ref="CH1:C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40C84-5D03-463F-B8FA-069A6425C186}">
  <dimension ref="A1:E7"/>
  <sheetViews>
    <sheetView topLeftCell="A3" workbookViewId="0">
      <selection activeCell="D5" sqref="D5:D6"/>
    </sheetView>
  </sheetViews>
  <sheetFormatPr defaultColWidth="9.109375" defaultRowHeight="14.4"/>
  <cols>
    <col min="1" max="1" width="20.109375" style="22" customWidth="1"/>
    <col min="2" max="2" width="43.44140625" style="22" customWidth="1"/>
    <col min="3" max="3" width="20.5546875" style="22" customWidth="1"/>
    <col min="4" max="4" width="22.109375" style="22" customWidth="1"/>
    <col min="5" max="16384" width="9.109375" style="22"/>
  </cols>
  <sheetData>
    <row r="1" spans="1:5" ht="72.75" customHeight="1">
      <c r="A1" s="88" t="s">
        <v>218</v>
      </c>
      <c r="B1" s="88"/>
      <c r="C1" s="88"/>
      <c r="D1" s="88"/>
    </row>
    <row r="2" spans="1:5" ht="17.399999999999999">
      <c r="A2" s="39" t="s">
        <v>219</v>
      </c>
      <c r="B2" s="40" t="s">
        <v>220</v>
      </c>
      <c r="C2" s="40" t="s">
        <v>221</v>
      </c>
      <c r="D2" s="41" t="s">
        <v>222</v>
      </c>
      <c r="E2" s="30"/>
    </row>
    <row r="3" spans="1:5" ht="36.9" customHeight="1">
      <c r="A3" s="32" t="s">
        <v>223</v>
      </c>
      <c r="B3" s="33" t="s">
        <v>224</v>
      </c>
      <c r="C3" s="89" t="s">
        <v>225</v>
      </c>
      <c r="D3" s="91" t="s">
        <v>226</v>
      </c>
    </row>
    <row r="4" spans="1:5" ht="36" customHeight="1">
      <c r="A4" s="37" t="s">
        <v>227</v>
      </c>
      <c r="B4" s="38" t="s">
        <v>224</v>
      </c>
      <c r="C4" s="90"/>
      <c r="D4" s="92"/>
    </row>
    <row r="5" spans="1:5" ht="38.1" customHeight="1">
      <c r="A5" s="36" t="s">
        <v>228</v>
      </c>
      <c r="B5" s="31" t="s">
        <v>229</v>
      </c>
      <c r="C5" s="93" t="s">
        <v>230</v>
      </c>
      <c r="D5" s="94"/>
    </row>
    <row r="6" spans="1:5" ht="38.1" customHeight="1">
      <c r="A6" s="36" t="s">
        <v>231</v>
      </c>
      <c r="B6" s="31" t="s">
        <v>232</v>
      </c>
      <c r="C6" s="88"/>
      <c r="D6" s="95"/>
    </row>
    <row r="7" spans="1:5" ht="36.9" customHeight="1">
      <c r="A7" s="42" t="s">
        <v>233</v>
      </c>
      <c r="B7" s="34" t="s">
        <v>234</v>
      </c>
      <c r="C7" s="34" t="s">
        <v>235</v>
      </c>
      <c r="D7" s="35" t="s">
        <v>236</v>
      </c>
    </row>
  </sheetData>
  <mergeCells count="5">
    <mergeCell ref="A1:D1"/>
    <mergeCell ref="C3:C4"/>
    <mergeCell ref="D3:D4"/>
    <mergeCell ref="C5:C6"/>
    <mergeCell ref="D5:D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FAD45EBC18A64C90DE90A056D18799" ma:contentTypeVersion="16" ma:contentTypeDescription="Create a new document." ma:contentTypeScope="" ma:versionID="faff9ab8bd764af6845e3c46c3e6a2b6">
  <xsd:schema xmlns:xsd="http://www.w3.org/2001/XMLSchema" xmlns:xs="http://www.w3.org/2001/XMLSchema" xmlns:p="http://schemas.microsoft.com/office/2006/metadata/properties" xmlns:ns2="dfb89be9-d795-442a-8814-8625dc7cfaf1" xmlns:ns3="a5fe809d-8947-487c-9874-c730d3070ec4" targetNamespace="http://schemas.microsoft.com/office/2006/metadata/properties" ma:root="true" ma:fieldsID="891edf318bfb0a1ef2f2f5593a85332e" ns2:_="" ns3:_="">
    <xsd:import namespace="dfb89be9-d795-442a-8814-8625dc7cfaf1"/>
    <xsd:import namespace="a5fe809d-8947-487c-9874-c730d3070e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89be9-d795-442a-8814-8625dc7cfa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0fe9a-2328-44da-8e5e-92797f15af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e809d-8947-487c-9874-c730d3070ec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dfe027b-955a-40dd-befe-eef8d823cfc1}" ma:internalName="TaxCatchAll" ma:showField="CatchAllData" ma:web="a5fe809d-8947-487c-9874-c730d3070e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b89be9-d795-442a-8814-8625dc7cfaf1">
      <Terms xmlns="http://schemas.microsoft.com/office/infopath/2007/PartnerControls"/>
    </lcf76f155ced4ddcb4097134ff3c332f>
    <TaxCatchAll xmlns="a5fe809d-8947-487c-9874-c730d3070ec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01351E-304E-4525-BC86-E3CB80026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b89be9-d795-442a-8814-8625dc7cfaf1"/>
    <ds:schemaRef ds:uri="a5fe809d-8947-487c-9874-c730d3070e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20E4BB-C11F-4890-BAB0-D24F623859CA}">
  <ds:schemaRefs>
    <ds:schemaRef ds:uri="http://schemas.microsoft.com/office/2006/metadata/properties"/>
    <ds:schemaRef ds:uri="http://schemas.microsoft.com/office/infopath/2007/PartnerControls"/>
    <ds:schemaRef ds:uri="dfb89be9-d795-442a-8814-8625dc7cfaf1"/>
    <ds:schemaRef ds:uri="a5fe809d-8947-487c-9874-c730d3070ec4"/>
  </ds:schemaRefs>
</ds:datastoreItem>
</file>

<file path=customXml/itemProps3.xml><?xml version="1.0" encoding="utf-8"?>
<ds:datastoreItem xmlns:ds="http://schemas.openxmlformats.org/officeDocument/2006/customXml" ds:itemID="{F261D99D-D27F-4AD0-8BAA-AE87B25639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Sampling Meta Data</vt:lpstr>
      <vt:lpstr>All Flowcam Run Data</vt:lpstr>
      <vt:lpstr>Flowcam run data classified</vt:lpstr>
      <vt:lpstr>Phytoplankton Data (4x)</vt:lpstr>
      <vt:lpstr>Equations for pgC per Cell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natasha kopeck</dc:creator>
  <cp:keywords/>
  <dc:description/>
  <cp:lastModifiedBy>Kerry Whittaker</cp:lastModifiedBy>
  <cp:revision/>
  <dcterms:created xsi:type="dcterms:W3CDTF">2025-06-23T19:21:23Z</dcterms:created>
  <dcterms:modified xsi:type="dcterms:W3CDTF">2025-08-05T12:56:32Z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0x0101009CFAD45EBC18A64C90DE90A056D18799</vt:lpwstr>
  </property>
  <property fmtid="{D5CDD505-2E9C-101B-9397-08002B2CF9AE}" pid="3" name="MediaServiceImageTags">
    <vt:lpwstr/>
  </property>
</Properties>
</file>